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<sst xmlns="http://schemas.openxmlformats.org/spreadsheetml/2006/main" count="36" uniqueCount="36">
  <si>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</si>
  <si>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</si>
  <si>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</si>
  <si>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</si>
  <si>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</si>
  <si>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</si>
  <si>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</si>
  <si>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</si>
  <si>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</si>
  <si>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</si>
  <si>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</si>
  <si>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</si>
  <si>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</si>
  <si>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</si>
  <si>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</si>
  <si>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</si>
  <si>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</si>
  <si>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</si>
  <si>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</si>
  <si>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</si>
  <si>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</si>
  <si>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</si>
  <si>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</si>
  <si>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</si>
  <si>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</si>
  <si>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</si>
  <si>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</si>
  <si>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</si>
  <si>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20000,00 - строительно-техническое обследовани (экспертиза).</t>
  </si>
  <si>
    <t>122409,00 - установка повысительного насоса ХВС.                                                                                       49121,00 - электромонтажные работы.</t>
  </si>
  <si>
    <t>29200,00 - подготовка проектной документации,замена водоподогревательной установки.                                                                                         285242,00 - ремонт ОПУ тепловой энергии.</t>
  </si>
  <si>
    <t xml:space="preserve">1937,00 - замена муфт, тройниковв, угольников ХВС, ГВС (стояки).                                                                    20710,00 - ремонт кровли (кв. 51).                            60596,00 - ремонт кровли, устройство отливов.                         </t>
  </si>
  <si>
    <t xml:space="preserve">2930,00 - изготовление и установка лестницы (техтаж).                                                                           1176,00 - заделка продухов (вентшахта).                         4191,00 - ремонт входного козырька.                            4797,00 - ремонт трубопровода ХВС, ГВС  (кв.24 стояк).                                                                          13909,00 - уборка чердачного помещения.                          </t>
  </si>
  <si>
    <t>549,00 - замена крана шарового д-15 мм (подвал).                                                                                 12401,00 - ремонт стояков ХВС, ГВС; замена кранов шаровых, врезок.</t>
  </si>
  <si>
    <t>1699,00 - замена крана шарового, муфт.                                3649,00 - ремонт трубопровода канализации (фановая труба техэтаж).                                                   3724,00 - ремонт кровли.                                                      9306,00 - изготовление и установка ограждения (мусорная точка).</t>
  </si>
  <si>
    <t xml:space="preserve">1717,00 - прочистка вентиляционного канала (кв.16).                                                                                5066,00 - ремонт трубопровода ХВС, ГВС (кв.     31,37 стояк).                                                                               8025,00 - замена врезок ХВС (кв. 39,40).                                 64345,00 - ремонт трубопровода канализации (ливневка чердак 9 этаж), замена расходомера.         18237,00 - ремонт трубопровода ХВС, ГВС замена врезок.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</si>
</sst>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E22" sqref="E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2048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д.14А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1896.4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254359.3</v>
      </c>
    </row>
    <row r="11" spans="1:5" ht="15.75">
      <c r="A11" s="3">
        <v>1</v>
      </c>
      <c r="B11" s="10" t="s">
        <v>4</v>
      </c>
      <c r="C11" s="6">
        <f>VLOOKUP(A1,'[1]2021'!$A$1:$AH$101,5,0)</f>
        <v>4881.67</v>
      </c>
      <c r="D11" s="6">
        <f>VLOOKUP(A1,'[1]2021'!$A$1:$AH$101,18,0)</f>
        <v>0</v>
      </c>
      <c r="E11" s="8"/>
    </row>
    <row r="12" spans="1:5" ht="31.5">
      <c r="A12" s="3">
        <v>2</v>
      </c>
      <c r="B12" s="10" t="s">
        <v>5</v>
      </c>
      <c r="C12" s="6">
        <f>VLOOKUP(A1,'[1]2021'!$A$1:$AH$101,6,0)</f>
        <v>5296.59</v>
      </c>
      <c r="D12" s="6">
        <f>VLOOKUP(A1,'[1]2021'!$A$1:$AH$101,19,0)</f>
        <v>20000</v>
      </c>
      <c r="E12" s="8" t="s">
        <v>28</v>
      </c>
    </row>
    <row r="13" spans="1:5" ht="47.25">
      <c r="A13" s="3">
        <v>3</v>
      </c>
      <c r="B13" s="10" t="s">
        <v>6</v>
      </c>
      <c r="C13" s="6">
        <f>VLOOKUP(A1,'[1]2021'!$A$1:$AH$101,7,0)</f>
        <v>4979.82</v>
      </c>
      <c r="D13" s="6">
        <f>VLOOKUP(A1,'[1]2021'!$A$1:$AH$101,20,0)</f>
        <v>171530</v>
      </c>
      <c r="E13" s="8" t="s">
        <v>29</v>
      </c>
    </row>
    <row r="14" spans="1:5" ht="15.75">
      <c r="A14" s="3">
        <v>4</v>
      </c>
      <c r="B14" s="4" t="s">
        <v>7</v>
      </c>
      <c r="C14" s="6">
        <f>VLOOKUP(A1,'[1]2021'!$A$1:$AH$101,8,0)</f>
        <v>4583.78</v>
      </c>
      <c r="D14" s="6">
        <f>VLOOKUP(A1,'[1]2021'!$A$1:$AH$101,21,0)</f>
        <v>0</v>
      </c>
      <c r="E14" s="8"/>
    </row>
    <row r="15" spans="1:5" ht="63">
      <c r="A15" s="3">
        <v>5</v>
      </c>
      <c r="B15" s="10" t="s">
        <v>8</v>
      </c>
      <c r="C15" s="6">
        <f>VLOOKUP(A1,'[1]2021'!$A$1:$AH$101,9,0)</f>
        <v>5021.87</v>
      </c>
      <c r="D15" s="6">
        <f>VLOOKUP(A1,'[1]2021'!$A$1:$AH$101,22,0)</f>
        <v>314442</v>
      </c>
      <c r="E15" s="8" t="s">
        <v>30</v>
      </c>
    </row>
    <row r="16" spans="1:5" ht="78.75">
      <c r="A16" s="3">
        <v>6</v>
      </c>
      <c r="B16" s="10" t="s">
        <v>9</v>
      </c>
      <c r="C16" s="6">
        <f>VLOOKUP(A1,'[1]2021'!$A$1:$AH$101,10,0)</f>
        <v>5319.32</v>
      </c>
      <c r="D16" s="6">
        <f>VLOOKUP(A1,'[1]2021'!$A$1:$AH$101,23,0)</f>
        <v>83243</v>
      </c>
      <c r="E16" s="8" t="s">
        <v>31</v>
      </c>
    </row>
    <row r="17" spans="1:5" ht="110.25">
      <c r="A17" s="3">
        <v>7</v>
      </c>
      <c r="B17" s="32" t="s">
        <v>10</v>
      </c>
      <c r="C17" s="6">
        <f>VLOOKUP(A1,'[1]2021'!$A$1:$AH$101,11,0)</f>
        <v>4855.76</v>
      </c>
      <c r="D17" s="6">
        <f>VLOOKUP(A1,'[1]2021'!$A$1:$AH$101,24,0)</f>
        <v>27003</v>
      </c>
      <c r="E17" s="8" t="s">
        <v>32</v>
      </c>
    </row>
    <row r="18" spans="1:5" ht="63">
      <c r="A18" s="3">
        <v>8</v>
      </c>
      <c r="B18" s="10" t="s">
        <v>11</v>
      </c>
      <c r="C18" s="6">
        <f>VLOOKUP(A1,'[1]2021'!$A$1:$AH$101,12,0)</f>
        <v>3930.98</v>
      </c>
      <c r="D18" s="6">
        <f>VLOOKUP(A1,'[1]2021'!$A$1:$AH$102,25,0)</f>
        <v>12950</v>
      </c>
      <c r="E18" s="8" t="s">
        <v>33</v>
      </c>
    </row>
    <row r="19" spans="1:5" ht="94.5">
      <c r="A19" s="3">
        <v>9</v>
      </c>
      <c r="B19" s="10" t="s">
        <v>12</v>
      </c>
      <c r="C19" s="6">
        <f>VLOOKUP(A1,'[1]2021'!$A$1:$AH$101,13,0)</f>
        <v>4409.25</v>
      </c>
      <c r="D19" s="6">
        <f>VLOOKUP(A1,'[1]2021'!$A$1:$AH$101,26,0)</f>
        <v>18378</v>
      </c>
      <c r="E19" s="8" t="s">
        <v>34</v>
      </c>
    </row>
    <row r="20" spans="1:5" ht="141.75">
      <c r="A20" s="3">
        <v>10</v>
      </c>
      <c r="B20" s="10" t="s">
        <v>13</v>
      </c>
      <c r="C20" s="6">
        <f>VLOOKUP(A1,'[1]2021'!$A$1:$AH$101,14,0)</f>
        <v>5641.34</v>
      </c>
      <c r="D20" s="6">
        <f>VLOOKUP(A1,'[1]2021'!$A$1:$AH$101,27,0)</f>
        <v>97390</v>
      </c>
      <c r="E20" s="8" t="s">
        <v>35</v>
      </c>
    </row>
    <row r="21" spans="1:5" ht="15.75">
      <c r="A21" s="3">
        <v>11</v>
      </c>
      <c r="B21" s="10" t="s">
        <v>14</v>
      </c>
      <c r="C21" s="6">
        <f>VLOOKUP(A1,'[1]2021'!$A$1:$AH$101,15,0)</f>
        <v>4687.85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9966.01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63574.240000000005</v>
      </c>
      <c r="D23" s="7">
        <f>SUM(D11:D22)</f>
        <v>744936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-427002.46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2022-02-09T12:12:45Z</dcterms:modified>
  <cp:category/>
  <cp:version/>
  <cp:contentType/>
  <cp:contentStatus/>
</cp:coreProperties>
</file>