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<sst xmlns="http://schemas.openxmlformats.org/spreadsheetml/2006/main" count="35" uniqueCount="35">
  <si>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</si>
  <si>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</si>
  <si>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</si>
  <si>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</si>
  <si>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</si>
  <si>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</si>
  <si>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</si>
  <si>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</si>
  <si>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</si>
  <si>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</si>
  <si>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</si>
  <si>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</si>
  <si>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</si>
  <si>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</si>
  <si>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</si>
  <si>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</si>
  <si>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</si>
  <si>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</si>
  <si>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</si>
  <si>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</si>
  <si>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</si>
  <si>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</si>
  <si>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</si>
  <si>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</si>
  <si>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</si>
  <si>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</si>
  <si>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</si>
  <si>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</si>
  <si>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518,00 - замена крана шарового д-20 мм (подвал).</t>
  </si>
  <si>
    <t>13739,00 - замена счетчика ХВС (узел учета).</t>
  </si>
  <si>
    <t>5698,00 - ремонт трубопровода ХВС, ГВС, канализации (кв. 37 стояк).                                           13163,00 - амена крана шарового д-80 мм (теплоузел).</t>
  </si>
  <si>
    <t>4129,00 - ремонт трубопровода канализации (кв. 52).</t>
  </si>
  <si>
    <t>3283,00 - ремонт ситемы  ГВС с заменой кранов шаровых, муфт  (подвал  стояк).</t>
  </si>
  <si>
    <t>6616,00 - ремонт трубопровода ХВС (кв. 55,59 стояк).                                                                                            54000,00 - утепление стеновых панелей (кв. 57).</t>
  </si>
  <si>
    <t>5274,00 - ремонт трубопровода (кв. 40).                            9797,00 - ремонт трубопровода канализации (кв.8).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</si>
</sst>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5">
      <selection activeCell="F19" sqref="F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683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ул.Народная д.7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2605.8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36971.81999999995</v>
      </c>
    </row>
    <row r="11" spans="1:5" ht="31.5">
      <c r="A11" s="3">
        <v>1</v>
      </c>
      <c r="B11" s="10" t="s">
        <v>4</v>
      </c>
      <c r="C11" s="6">
        <f>VLOOKUP(A1,'[1]2021'!$A$1:$AH$101,5,0)</f>
        <v>4523.86</v>
      </c>
      <c r="D11" s="6">
        <f>VLOOKUP(A1,'[1]2021'!$A$1:$AH$101,18,0)</f>
        <v>518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7710.7</v>
      </c>
      <c r="D12" s="6">
        <f>VLOOKUP(A1,'[1]2021'!$A$1:$AH$101,19,0)</f>
        <v>13739</v>
      </c>
      <c r="E12" s="8" t="s">
        <v>29</v>
      </c>
    </row>
    <row r="13" spans="1:5" ht="15.75">
      <c r="A13" s="3">
        <v>3</v>
      </c>
      <c r="B13" s="10" t="s">
        <v>6</v>
      </c>
      <c r="C13" s="6">
        <f>VLOOKUP(A1,'[1]2021'!$A$1:$AH$101,7,0)</f>
        <v>6106.61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5485.75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7506.55</v>
      </c>
      <c r="D15" s="6">
        <f>VLOOKUP(A1,'[1]2021'!$A$1:$AH$101,22,0)</f>
        <v>0</v>
      </c>
      <c r="E15" s="8"/>
    </row>
    <row r="16" spans="1:5" ht="63">
      <c r="A16" s="3">
        <v>6</v>
      </c>
      <c r="B16" s="10" t="s">
        <v>9</v>
      </c>
      <c r="C16" s="6">
        <f>VLOOKUP(A1,'[1]2021'!$A$1:$AH$101,10,0)</f>
        <v>8188.46</v>
      </c>
      <c r="D16" s="6">
        <f>VLOOKUP(A1,'[1]2021'!$A$1:$AH$101,23,0)</f>
        <v>18861</v>
      </c>
      <c r="E16" s="8" t="s">
        <v>30</v>
      </c>
    </row>
    <row r="17" spans="1:5" ht="31.5">
      <c r="A17" s="3">
        <v>7</v>
      </c>
      <c r="B17" s="4" t="s">
        <v>10</v>
      </c>
      <c r="C17" s="6">
        <f>VLOOKUP(A1,'[1]2021'!$A$1:$AH$101,11,0)</f>
        <v>6241.31</v>
      </c>
      <c r="D17" s="6">
        <f>VLOOKUP(A1,'[1]2021'!$A$1:$AH$101,24,0)</f>
        <v>4129</v>
      </c>
      <c r="E17" s="8" t="s">
        <v>31</v>
      </c>
    </row>
    <row r="18" spans="1:5" ht="31.5">
      <c r="A18" s="3">
        <v>8</v>
      </c>
      <c r="B18" s="4" t="s">
        <v>11</v>
      </c>
      <c r="C18" s="6">
        <f>VLOOKUP(A1,'[1]2021'!$A$1:$AH$101,12,0)</f>
        <v>5296.18</v>
      </c>
      <c r="D18" s="6">
        <f>VLOOKUP(A1,'[1]2021'!$A$1:$AH$102,25,0)</f>
        <v>3283</v>
      </c>
      <c r="E18" s="8" t="s">
        <v>32</v>
      </c>
    </row>
    <row r="19" spans="1:5" ht="63">
      <c r="A19" s="3">
        <v>9</v>
      </c>
      <c r="B19" s="4" t="s">
        <v>12</v>
      </c>
      <c r="C19" s="6">
        <f>VLOOKUP(A1,'[1]2021'!$A$1:$AH$101,13,0)</f>
        <v>7103.33</v>
      </c>
      <c r="D19" s="6">
        <f>VLOOKUP(A1,'[1]2021'!$A$1:$AH$101,26,0)</f>
        <v>60616</v>
      </c>
      <c r="E19" s="8" t="s">
        <v>33</v>
      </c>
    </row>
    <row r="20" spans="1:5" ht="15.75">
      <c r="A20" s="3">
        <v>10</v>
      </c>
      <c r="B20" s="10" t="s">
        <v>13</v>
      </c>
      <c r="C20" s="6">
        <f>VLOOKUP(A1,'[1]2021'!$A$1:$AH$101,14,0)</f>
        <v>9574.35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8684.22</v>
      </c>
      <c r="D21" s="6">
        <f>VLOOKUP(A1,'[1]2021'!$A$1:$AH$101,28,0)</f>
        <v>0</v>
      </c>
      <c r="E21" s="8"/>
    </row>
    <row r="22" spans="1:5" ht="47.25">
      <c r="A22" s="3">
        <v>12</v>
      </c>
      <c r="B22" s="10" t="s">
        <v>15</v>
      </c>
      <c r="C22" s="6">
        <f>VLOOKUP(A1,'[1]2021'!$A$1:$AH$101,16,0)</f>
        <v>7622.38</v>
      </c>
      <c r="D22" s="6">
        <f>VLOOKUP(A1,'[1]2021'!$A$1:$AH$101,29,0)</f>
        <v>15071</v>
      </c>
      <c r="E22" s="8" t="s">
        <v>34</v>
      </c>
    </row>
    <row r="23" spans="1:5" ht="15.75">
      <c r="A23" s="24" t="s">
        <v>16</v>
      </c>
      <c r="B23" s="25"/>
      <c r="C23" s="7">
        <f>SUM(C11:C22)</f>
        <v>84043.70000000001</v>
      </c>
      <c r="D23" s="7">
        <f>SUM(D11:D22)</f>
        <v>116217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4798.51999999996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2022-02-09T12:17:43Z</dcterms:modified>
  <cp:category/>
  <cp:version/>
  <cp:contentType/>
  <cp:contentStatus/>
</cp:coreProperties>
</file>