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<sst xmlns="http://schemas.openxmlformats.org/spreadsheetml/2006/main" count="33" uniqueCount="33">
  <si>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</si>
  <si>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</si>
  <si>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</si>
  <si>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</si>
  <si>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</si>
  <si>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</si>
  <si>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</si>
  <si>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</si>
  <si>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</si>
  <si>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</si>
  <si>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</si>
  <si>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</si>
  <si>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</si>
  <si>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</si>
  <si>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</si>
  <si>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</si>
  <si>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</si>
  <si>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</si>
  <si>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</si>
  <si>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</si>
  <si>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</si>
  <si>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</si>
  <si>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</si>
  <si>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</si>
  <si>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</si>
  <si>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</si>
  <si>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</si>
  <si>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</si>
  <si>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18780,00 - установка лавочек  - 2 шг.</t>
  </si>
  <si>
    <t>28203,00 ремонт трубопровода канализаци, водоснабжении (кв.83 стояк)</t>
  </si>
  <si>
    <t>32980,00 - ремонт кровли (кв. 99).</t>
  </si>
  <si>
    <t>44881,00 - ремонт кровли (кв. 97).</t>
  </si>
  <si>
    <t xml:space="preserve">39539,00 - ремонт кровли (кв. 99).                                     16288,00 - ремонт козырька (вход вподъезд № 3).                                                                                         3369,00 - ремонт трубопровода канализации (кв. 66 стояк).                                                                         1428,00 - ремонт трубопровода ХВС, ГВС           (кв. 35 стояк).                                                                     3068,00 - замена кранов шаровых, муфт ГВС           (подвал).                                                                               4250,00 - ремонт трубопровода ГВС (кв. 21 подвал).                                                                                  4932,00 - ремонт трубопровода канализации (кв. 20 фановая труба).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</si>
</sst>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N35" sqref="N33:N35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2035</v>
      </c>
      <c r="B1" s="20"/>
      <c r="C1" s="20"/>
      <c r="D1" s="20"/>
      <c r="E1" s="20"/>
    </row>
    <row r="2" spans="1:5" ht="41.25" customHeight="1">
      <c r="A2" s="22" t="s">
        <v>26</v>
      </c>
      <c r="B2" s="23"/>
      <c r="C2" s="23"/>
      <c r="D2" s="23"/>
      <c r="E2" s="23"/>
    </row>
    <row r="3" spans="1:5" ht="36.75" customHeight="1">
      <c r="A3" s="21" t="str">
        <f>VLOOKUP(A1,'[1]2021'!$A$1:$AH$99,2,0)</f>
        <v>ул.Народная д.2</v>
      </c>
      <c r="B3" s="21"/>
      <c r="C3" s="21"/>
      <c r="D3" s="21"/>
      <c r="E3" s="21"/>
    </row>
    <row r="4" spans="1:5" ht="30.75" customHeight="1">
      <c r="A4" s="25" t="s">
        <v>20</v>
      </c>
      <c r="B4" s="25"/>
      <c r="C4" s="25"/>
      <c r="D4" s="25"/>
      <c r="E4" s="15" t="s">
        <v>18</v>
      </c>
    </row>
    <row r="5" spans="1:5" ht="15.75" customHeight="1">
      <c r="A5" s="26" t="s">
        <v>21</v>
      </c>
      <c r="B5" s="26"/>
      <c r="C5" s="26"/>
      <c r="D5" s="26"/>
      <c r="E5" s="16" t="s">
        <v>22</v>
      </c>
    </row>
    <row r="6" spans="1:5" ht="15" customHeight="1">
      <c r="A6" s="29" t="s">
        <v>17</v>
      </c>
      <c r="B6" s="29"/>
      <c r="C6" s="29"/>
      <c r="D6" s="29"/>
      <c r="E6" s="17">
        <f>VLOOKUP(A1,'[1]2021'!$A$1:$AH$101,3,0)</f>
        <v>4424.61</v>
      </c>
    </row>
    <row r="7" spans="1:5" ht="33" customHeight="1">
      <c r="A7" s="29" t="s">
        <v>27</v>
      </c>
      <c r="B7" s="29"/>
      <c r="C7" s="29"/>
      <c r="D7" s="29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7" t="s">
        <v>24</v>
      </c>
      <c r="B10" s="28"/>
      <c r="C10" s="28"/>
      <c r="D10" s="28"/>
      <c r="E10" s="19">
        <f>VLOOKUP(A1,'[1]2021'!$A$1:$AH$101,4,0)</f>
        <v>173718.07999999993</v>
      </c>
    </row>
    <row r="11" spans="1:5" ht="15.75">
      <c r="A11" s="3">
        <v>1</v>
      </c>
      <c r="B11" s="10" t="s">
        <v>4</v>
      </c>
      <c r="C11" s="6">
        <f>VLOOKUP(A1,'[1]2021'!$A$1:$AH$101,5,0)</f>
        <v>10200.44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10411.28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10291.06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10080.2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13041.24</v>
      </c>
      <c r="D15" s="6">
        <f>VLOOKUP(A1,'[1]2021'!$A$1:$AH$101,22,0)</f>
        <v>18780</v>
      </c>
      <c r="E15" s="8" t="s">
        <v>28</v>
      </c>
    </row>
    <row r="16" spans="1:5" ht="31.5">
      <c r="A16" s="3">
        <v>6</v>
      </c>
      <c r="B16" s="10" t="s">
        <v>9</v>
      </c>
      <c r="C16" s="6">
        <f>VLOOKUP(A1,'[1]2021'!$A$1:$AH$101,10,0)</f>
        <v>10296.45</v>
      </c>
      <c r="D16" s="6">
        <f>VLOOKUP(A1,'[1]2021'!$A$1:$AH$101,23,0)</f>
        <v>28203</v>
      </c>
      <c r="E16" s="8" t="s">
        <v>29</v>
      </c>
    </row>
    <row r="17" spans="1:5" ht="15.75">
      <c r="A17" s="3">
        <v>7</v>
      </c>
      <c r="B17" s="4" t="s">
        <v>10</v>
      </c>
      <c r="C17" s="6">
        <f>VLOOKUP(A1,'[1]2021'!$A$1:$AH$101,11,0)</f>
        <v>13504.51</v>
      </c>
      <c r="D17" s="6">
        <f>VLOOKUP(A1,'[1]2021'!$A$1:$AH$101,24,0)</f>
        <v>32980</v>
      </c>
      <c r="E17" s="8" t="s">
        <v>30</v>
      </c>
    </row>
    <row r="18" spans="1:5" ht="15.75">
      <c r="A18" s="3">
        <v>8</v>
      </c>
      <c r="B18" s="4" t="s">
        <v>11</v>
      </c>
      <c r="C18" s="6">
        <f>VLOOKUP(A1,'[1]2021'!$A$1:$AH$101,12,0)</f>
        <v>11474.95</v>
      </c>
      <c r="D18" s="6">
        <f>VLOOKUP(A1,'[1]2021'!$A$1:$AH$102,25,0)</f>
        <v>0</v>
      </c>
      <c r="E18" s="8"/>
    </row>
    <row r="19" spans="1:5" ht="204.75">
      <c r="A19" s="3">
        <v>9</v>
      </c>
      <c r="B19" s="10" t="s">
        <v>12</v>
      </c>
      <c r="C19" s="6">
        <f>VLOOKUP(A1,'[1]2021'!$A$1:$AH$101,13,0)</f>
        <v>10780.26</v>
      </c>
      <c r="D19" s="6">
        <f>VLOOKUP(A1,'[1]2021'!$A$1:$AH$101,26,0)</f>
        <v>72874</v>
      </c>
      <c r="E19" s="8" t="s">
        <v>32</v>
      </c>
    </row>
    <row r="20" spans="1:5" ht="15.75">
      <c r="A20" s="3">
        <v>10</v>
      </c>
      <c r="B20" s="10" t="s">
        <v>13</v>
      </c>
      <c r="C20" s="6">
        <f>VLOOKUP(A1,'[1]2021'!$A$1:$AH$101,14,0)</f>
        <v>12458.74</v>
      </c>
      <c r="D20" s="6">
        <f>VLOOKUP(A1,'[1]2021'!$A$1:$AH$101,27,0)</f>
        <v>44881</v>
      </c>
      <c r="E20" s="8" t="s">
        <v>31</v>
      </c>
    </row>
    <row r="21" spans="1:5" ht="15.75">
      <c r="A21" s="3">
        <v>11</v>
      </c>
      <c r="B21" s="10" t="s">
        <v>14</v>
      </c>
      <c r="C21" s="6">
        <f>VLOOKUP(A1,'[1]2021'!$A$1:$AH$101,15,0)</f>
        <v>11588.29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12934.74</v>
      </c>
      <c r="D22" s="6">
        <f>VLOOKUP(A1,'[1]2021'!$A$1:$AH$101,29,0)</f>
        <v>0</v>
      </c>
      <c r="E22" s="8"/>
    </row>
    <row r="23" spans="1:5" ht="15.75">
      <c r="A23" s="30" t="s">
        <v>16</v>
      </c>
      <c r="B23" s="31"/>
      <c r="C23" s="7">
        <f>SUM(C11:C22)</f>
        <v>137062.15999999997</v>
      </c>
      <c r="D23" s="7">
        <f>SUM(D11:D22)</f>
        <v>197718</v>
      </c>
      <c r="E23" s="9"/>
    </row>
    <row r="24" spans="1:5" ht="15.75">
      <c r="A24" s="27" t="s">
        <v>25</v>
      </c>
      <c r="B24" s="28"/>
      <c r="C24" s="28"/>
      <c r="D24" s="28"/>
      <c r="E24" s="14">
        <f>E10+C23-D23</f>
        <v>113062.23999999987</v>
      </c>
    </row>
    <row r="28" spans="1:5" ht="18.75">
      <c r="A28" s="24" t="s">
        <v>19</v>
      </c>
      <c r="B28" s="24"/>
      <c r="C28" s="24"/>
      <c r="D28" s="24"/>
      <c r="E28" s="24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4"/>
      <c r="B31" s="24"/>
      <c r="C31" s="24"/>
      <c r="D31" s="24"/>
      <c r="E31" s="24"/>
    </row>
  </sheetData>
  <sheetProtection/>
  <mergeCells count="12">
    <mergeCell ref="A31:E31"/>
    <mergeCell ref="A10:D10"/>
    <mergeCell ref="A24:D24"/>
    <mergeCell ref="A6:D6"/>
    <mergeCell ref="A23:B23"/>
    <mergeCell ref="A7:D7"/>
    <mergeCell ref="B1:E1"/>
    <mergeCell ref="A3:E3"/>
    <mergeCell ref="A2:E2"/>
    <mergeCell ref="A28:E28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2022-02-10T11:09:17Z</dcterms:modified>
  <cp:category/>
  <cp:version/>
  <cp:contentType/>
  <cp:contentStatus/>
</cp:coreProperties>
</file>