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<sst xmlns="http://schemas.openxmlformats.org/spreadsheetml/2006/main" count="35" uniqueCount="35">
  <si>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</si>
  <si>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</si>
  <si>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</si>
  <si>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</si>
  <si>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</si>
  <si>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</si>
  <si>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</si>
  <si>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</si>
  <si>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</si>
  <si>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</si>
  <si>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</si>
  <si>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</si>
  <si>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</si>
  <si>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</si>
  <si>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</si>
  <si>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</si>
  <si>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</si>
  <si>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</si>
  <si>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</si>
  <si>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</si>
  <si>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</si>
  <si>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</si>
  <si>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</si>
  <si>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</si>
  <si>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</si>
  <si>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</si>
  <si>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</si>
  <si>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</si>
  <si>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4480,00 - ремонт стыков стеновых панелей (кв.77).                                                                                               1751,00 - ремонт трубопровода канализации (кв.60 стояк), ГВс (кв.32,35).</t>
  </si>
  <si>
    <t>34890,00 - ремонт кровли (кв. 86,87).</t>
  </si>
  <si>
    <t>2473,20 - дезинсекция в подвале.</t>
  </si>
  <si>
    <t>965,00  - замена крана шарового ГВС д-32 мм (кв. 40 стояк).</t>
  </si>
  <si>
    <t>11190,00 - замена блока питания, термопреобразователя  (узел учета тепла).</t>
  </si>
  <si>
    <t>15516,00 - снос дерева (ива - 1 шт.).                           1774,00 - остекление (1 подъезд 4 этаж лестн. клетка).                                                                          16563,00 - снос дерева (клен - 1 шт.).</t>
  </si>
  <si>
    <t>431,00 - ремонт системы ГВС с заменой крана шарового (сброс).                                                              80132,00 - ремонт подъезда № 1.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</si>
</sst>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">
      <selection activeCell="J24" sqref="J23:J24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616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 22А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4076.8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269417.49000000005</v>
      </c>
    </row>
    <row r="11" spans="1:5" ht="63">
      <c r="A11" s="3">
        <v>1</v>
      </c>
      <c r="B11" s="9" t="s">
        <v>4</v>
      </c>
      <c r="C11" s="5">
        <f>VLOOKUP(A1,'[1]2021'!$A$1:$AH$101,5,0)</f>
        <v>7800.81</v>
      </c>
      <c r="D11" s="5">
        <f>VLOOKUP(A1,'[1]2021'!$A$1:$AH$101,18,0)</f>
        <v>6231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8645.8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10496.54</v>
      </c>
      <c r="D13" s="5">
        <f>VLOOKUP(A1,'[1]2021'!$A$1:$AH$101,20,0)</f>
        <v>34890</v>
      </c>
      <c r="E13" s="7" t="s">
        <v>29</v>
      </c>
    </row>
    <row r="14" spans="1:5" ht="15.75">
      <c r="A14" s="3">
        <v>4</v>
      </c>
      <c r="B14" s="9" t="s">
        <v>7</v>
      </c>
      <c r="C14" s="5">
        <f>VLOOKUP(A1,'[1]2021'!$A$1:$AH$101,8,0)</f>
        <v>11859.08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10863.52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9815.48</v>
      </c>
      <c r="D16" s="5">
        <f>VLOOKUP(A1,'[1]2021'!$A$1:$AH$101,23,0)</f>
        <v>2473.2</v>
      </c>
      <c r="E16" s="7" t="s">
        <v>30</v>
      </c>
    </row>
    <row r="17" spans="1:5" ht="15.75">
      <c r="A17" s="3">
        <v>7</v>
      </c>
      <c r="B17" s="9" t="s">
        <v>10</v>
      </c>
      <c r="C17" s="5">
        <f>VLOOKUP(A1,'[1]2021'!$A$1:$AH$101,11,0)</f>
        <v>10759.73</v>
      </c>
      <c r="D17" s="5">
        <f>VLOOKUP(A1,'[1]2021'!$A$1:$AH$101,24,0)</f>
        <v>0</v>
      </c>
      <c r="E17" s="7"/>
    </row>
    <row r="18" spans="1:5" ht="31.5">
      <c r="A18" s="3">
        <v>8</v>
      </c>
      <c r="B18" s="9" t="s">
        <v>11</v>
      </c>
      <c r="C18" s="5">
        <f>VLOOKUP(A1,'[1]2021'!$A$1:$AH$101,12,0)</f>
        <v>10379.17</v>
      </c>
      <c r="D18" s="5">
        <f>VLOOKUP(A1,'[1]2021'!$A$1:$AH$102,25,0)</f>
        <v>965</v>
      </c>
      <c r="E18" s="7" t="s">
        <v>31</v>
      </c>
    </row>
    <row r="19" spans="1:5" ht="15.75">
      <c r="A19" s="3">
        <v>9</v>
      </c>
      <c r="B19" s="9" t="s">
        <v>12</v>
      </c>
      <c r="C19" s="5">
        <f>VLOOKUP(A1,'[1]2021'!$A$1:$AH$101,13,0)</f>
        <v>11483.69</v>
      </c>
      <c r="D19" s="5">
        <f>VLOOKUP(A1,'[1]2021'!$A$1:$AH$101,26,0)</f>
        <v>0</v>
      </c>
      <c r="E19" s="7"/>
    </row>
    <row r="20" spans="1:5" ht="31.5">
      <c r="A20" s="3">
        <v>10</v>
      </c>
      <c r="B20" s="9" t="s">
        <v>13</v>
      </c>
      <c r="C20" s="5">
        <f>VLOOKUP(A1,'[1]2021'!$A$1:$AH$101,14,0)</f>
        <v>11931.03</v>
      </c>
      <c r="D20" s="5">
        <f>VLOOKUP(A1,'[1]2021'!$A$1:$AH$101,27,0)</f>
        <v>11190</v>
      </c>
      <c r="E20" s="7" t="s">
        <v>32</v>
      </c>
    </row>
    <row r="21" spans="1:5" ht="63">
      <c r="A21" s="3">
        <v>11</v>
      </c>
      <c r="B21" s="9" t="s">
        <v>14</v>
      </c>
      <c r="C21" s="5">
        <f>VLOOKUP(A1,'[1]2021'!$A$1:$AH$101,15,0)</f>
        <v>10669.84</v>
      </c>
      <c r="D21" s="5">
        <f>VLOOKUP(A1,'[1]2021'!$A$1:$AH$101,28,0)</f>
        <v>33853</v>
      </c>
      <c r="E21" s="7" t="s">
        <v>33</v>
      </c>
    </row>
    <row r="22" spans="1:5" ht="47.25">
      <c r="A22" s="3">
        <v>12</v>
      </c>
      <c r="B22" s="9" t="s">
        <v>15</v>
      </c>
      <c r="C22" s="5">
        <f>VLOOKUP(A1,'[1]2021'!$A$1:$AH$101,16,0)</f>
        <v>14018.2</v>
      </c>
      <c r="D22" s="5">
        <f>VLOOKUP(A1,'[1]2021'!$A$1:$AH$101,29,0)</f>
        <v>80563</v>
      </c>
      <c r="E22" s="7" t="s">
        <v>34</v>
      </c>
    </row>
    <row r="23" spans="1:5" ht="15.75">
      <c r="A23" s="23" t="s">
        <v>16</v>
      </c>
      <c r="B23" s="24"/>
      <c r="C23" s="6">
        <f>SUM(C11:C22)</f>
        <v>128722.88999999998</v>
      </c>
      <c r="D23" s="6">
        <f>SUM(D11:D22)</f>
        <v>170165.2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227975.18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2022-02-10T07:35:09Z</dcterms:modified>
  <cp:category/>
  <cp:version/>
  <cp:contentType/>
  <cp:contentStatus/>
</cp:coreProperties>
</file>