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<sst xmlns="http://schemas.openxmlformats.org/spreadsheetml/2006/main" count="34" uniqueCount="34">
  <si>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</si>
  <si>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</si>
  <si>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</si>
  <si>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</si>
  <si>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</si>
  <si>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</si>
  <si>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</si>
  <si>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</si>
  <si>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</si>
  <si>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</si>
  <si>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</si>
  <si>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</si>
  <si>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</si>
  <si>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</si>
  <si>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</si>
  <si>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</si>
  <si>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</si>
  <si>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</si>
  <si>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</si>
  <si>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</si>
  <si>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</si>
  <si>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</si>
  <si>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</si>
  <si>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</si>
  <si>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</si>
  <si>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</si>
  <si>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</si>
  <si>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</si>
  <si>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3213,00 - ремонт трубопровода канализации (кв.43 стояк).</t>
  </si>
  <si>
    <t>1344,00 - замена фильтра ГВС (ввод узел учета), установка хомута ГВС.                                       2309,60 - дезинсекция в подвале.</t>
  </si>
  <si>
    <t xml:space="preserve">427,00 - замена крана шарового ГВС   д-15  мм          (подвал).   </t>
  </si>
  <si>
    <t>868,00 - замена крана шарового ГВС (4 подъезд).</t>
  </si>
  <si>
    <t>Поступления от интернет-провайдеров за 2021 год</t>
  </si>
  <si>
    <t>Поступления от ООО "Стоматология" за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</si>
</sst>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3" fillId="0" borderId="0" xfId="0" applyFont="1" applyAlignment="1">
      <alignment/>
    </xf>
    <xf numFmtId="2" fontId="42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center" vertical="center"/>
    </xf>
    <xf numFmtId="2" fontId="41" fillId="0" borderId="1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2" fontId="42" fillId="0" borderId="11" xfId="0" applyNumberFormat="1" applyFont="1" applyBorder="1" applyAlignment="1">
      <alignment horizontal="left" wrapText="1"/>
    </xf>
    <xf numFmtId="2" fontId="42" fillId="0" borderId="11" xfId="0" applyNumberFormat="1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right"/>
    </xf>
    <xf numFmtId="0" fontId="41" fillId="0" borderId="11" xfId="0" applyFont="1" applyBorder="1" applyAlignment="1">
      <alignment horizontal="right"/>
    </xf>
    <xf numFmtId="0" fontId="42" fillId="0" borderId="11" xfId="0" applyFont="1" applyBorder="1" applyAlignment="1">
      <alignment horizontal="left" wrapText="1"/>
    </xf>
    <xf numFmtId="0" fontId="41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0</v>
          </cell>
          <cell r="W30">
            <v>1588</v>
          </cell>
          <cell r="Y30">
            <v>1620</v>
          </cell>
          <cell r="Z30">
            <v>1667</v>
          </cell>
          <cell r="AD30">
            <v>4875</v>
          </cell>
          <cell r="AE30">
            <v>156366.24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R34">
            <v>2379</v>
          </cell>
          <cell r="AD34">
            <v>2379</v>
          </cell>
          <cell r="AE34">
            <v>98056.32999999999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AA84">
            <v>3383</v>
          </cell>
          <cell r="AB84">
            <v>2975</v>
          </cell>
          <cell r="AD84">
            <v>10572</v>
          </cell>
          <cell r="AE84">
            <v>487469.82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36983</v>
          </cell>
          <cell r="AB94">
            <v>1495</v>
          </cell>
          <cell r="AD94">
            <v>214146.6</v>
          </cell>
          <cell r="AE94">
            <v>1015513.2000000001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A95">
            <v>2745</v>
          </cell>
          <cell r="AC95">
            <v>44206</v>
          </cell>
          <cell r="AD95">
            <v>676553</v>
          </cell>
          <cell r="AE95">
            <v>1011370.1599999999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7">
      <selection activeCell="J23" sqref="J23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1967</v>
      </c>
      <c r="B1" s="28"/>
      <c r="C1" s="28"/>
      <c r="D1" s="28"/>
      <c r="E1" s="28"/>
    </row>
    <row r="2" spans="1:5" ht="41.25" customHeight="1">
      <c r="A2" s="30" t="s">
        <v>26</v>
      </c>
      <c r="B2" s="31"/>
      <c r="C2" s="31"/>
      <c r="D2" s="31"/>
      <c r="E2" s="31"/>
    </row>
    <row r="3" spans="1:5" ht="36.75" customHeight="1">
      <c r="A3" s="29" t="str">
        <f>VLOOKUP(A1,'[1]2021'!$A$1:$AH$99,2,0)</f>
        <v>Магистральный проезд д.7А</v>
      </c>
      <c r="B3" s="29"/>
      <c r="C3" s="29"/>
      <c r="D3" s="29"/>
      <c r="E3" s="29"/>
    </row>
    <row r="4" spans="1:5" ht="30.75" customHeight="1">
      <c r="A4" s="32" t="s">
        <v>20</v>
      </c>
      <c r="B4" s="32"/>
      <c r="C4" s="32"/>
      <c r="D4" s="32"/>
      <c r="E4" s="15" t="s">
        <v>18</v>
      </c>
    </row>
    <row r="5" spans="1:5" ht="15.75" customHeight="1">
      <c r="A5" s="33" t="s">
        <v>21</v>
      </c>
      <c r="B5" s="33"/>
      <c r="C5" s="33"/>
      <c r="D5" s="33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4024.4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378838.29</v>
      </c>
    </row>
    <row r="11" spans="1:5" ht="15.75">
      <c r="A11" s="3">
        <v>1</v>
      </c>
      <c r="B11" s="10" t="s">
        <v>4</v>
      </c>
      <c r="C11" s="6">
        <f>VLOOKUP(A1,'[1]2021'!$A$1:$AH$101,5,0)</f>
        <v>8271.91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9420.01</v>
      </c>
      <c r="D12" s="6">
        <f>VLOOKUP(A1,'[1]2021'!$A$1:$AH$101,19,0)</f>
        <v>0</v>
      </c>
      <c r="E12" s="8"/>
    </row>
    <row r="13" spans="1:5" ht="31.5">
      <c r="A13" s="3">
        <v>3</v>
      </c>
      <c r="B13" s="10" t="s">
        <v>6</v>
      </c>
      <c r="C13" s="6">
        <f>VLOOKUP(A1,'[1]2021'!$A$1:$AH$101,7,0)</f>
        <v>9581.25</v>
      </c>
      <c r="D13" s="6">
        <f>VLOOKUP(A1,'[1]2021'!$A$1:$AH$101,20,0)</f>
        <v>3213</v>
      </c>
      <c r="E13" s="8" t="s">
        <v>28</v>
      </c>
    </row>
    <row r="14" spans="1:5" ht="15.75">
      <c r="A14" s="3">
        <v>4</v>
      </c>
      <c r="B14" s="4" t="s">
        <v>7</v>
      </c>
      <c r="C14" s="6">
        <f>VLOOKUP(A1,'[1]2021'!$A$1:$AH$101,8,0)</f>
        <v>9818.54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11502.52</v>
      </c>
      <c r="D15" s="6">
        <f>VLOOKUP(A1,'[1]2021'!$A$1:$AH$101,22,0)</f>
        <v>0</v>
      </c>
      <c r="E15" s="8"/>
    </row>
    <row r="16" spans="1:5" ht="47.25">
      <c r="A16" s="3">
        <v>6</v>
      </c>
      <c r="B16" s="10" t="s">
        <v>9</v>
      </c>
      <c r="C16" s="6">
        <f>VLOOKUP(A1,'[1]2021'!$A$1:$AH$101,10,0)</f>
        <v>12021.93</v>
      </c>
      <c r="D16" s="6">
        <f>VLOOKUP(A1,'[1]2021'!$A$1:$AH$101,23,0)</f>
        <v>3653.6</v>
      </c>
      <c r="E16" s="8" t="s">
        <v>29</v>
      </c>
    </row>
    <row r="17" spans="1:5" ht="15.75">
      <c r="A17" s="3">
        <v>7</v>
      </c>
      <c r="B17" s="10" t="s">
        <v>10</v>
      </c>
      <c r="C17" s="6">
        <f>VLOOKUP(A1,'[1]2021'!$A$1:$AH$101,11,0)</f>
        <v>10964.94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9665.03</v>
      </c>
      <c r="D18" s="6">
        <f>VLOOKUP(A1,'[1]2021'!$A$1:$AH$102,25,0)</f>
        <v>0</v>
      </c>
      <c r="E18" s="8"/>
    </row>
    <row r="19" spans="1:5" ht="15.75">
      <c r="A19" s="3">
        <v>9</v>
      </c>
      <c r="B19" s="4" t="s">
        <v>12</v>
      </c>
      <c r="C19" s="6">
        <f>VLOOKUP(A1,'[1]2021'!$A$1:$AH$101,13,0)</f>
        <v>11083.44</v>
      </c>
      <c r="D19" s="6">
        <f>VLOOKUP(A1,'[1]2021'!$A$1:$AH$101,26,0)</f>
        <v>0</v>
      </c>
      <c r="E19" s="8"/>
    </row>
    <row r="20" spans="1:5" ht="31.5">
      <c r="A20" s="3">
        <v>10</v>
      </c>
      <c r="B20" s="10" t="s">
        <v>13</v>
      </c>
      <c r="C20" s="6">
        <f>VLOOKUP(A1,'[1]2021'!$A$1:$AH$101,14,0)</f>
        <v>11892.26</v>
      </c>
      <c r="D20" s="6">
        <f>VLOOKUP(A1,'[1]2021'!$A$1:$AH$101,27,0)</f>
        <v>427</v>
      </c>
      <c r="E20" s="8" t="s">
        <v>30</v>
      </c>
    </row>
    <row r="21" spans="1:5" ht="31.5">
      <c r="A21" s="3">
        <v>11</v>
      </c>
      <c r="B21" s="10" t="s">
        <v>14</v>
      </c>
      <c r="C21" s="6">
        <f>VLOOKUP(A1,'[1]2021'!$A$1:$AH$101,15,0)</f>
        <v>10885.62</v>
      </c>
      <c r="D21" s="6">
        <f>VLOOKUP(A1,'[1]2021'!$A$1:$AH$101,28,0)</f>
        <v>868</v>
      </c>
      <c r="E21" s="8" t="s">
        <v>31</v>
      </c>
    </row>
    <row r="22" spans="1:5" ht="15.75">
      <c r="A22" s="3">
        <v>12</v>
      </c>
      <c r="B22" s="10" t="s">
        <v>15</v>
      </c>
      <c r="C22" s="6">
        <f>VLOOKUP(A1,'[1]2021'!$A$1:$AH$101,16,0)</f>
        <v>11824.960000000001</v>
      </c>
      <c r="D22" s="6">
        <f>VLOOKUP(A1,'[1]2021'!$A$1:$AH$101,29,0)</f>
        <v>0</v>
      </c>
      <c r="E22" s="8"/>
    </row>
    <row r="23" spans="1:5" ht="53.25" customHeight="1">
      <c r="A23" s="26" t="s">
        <v>32</v>
      </c>
      <c r="B23" s="27"/>
      <c r="C23" s="6">
        <v>14580</v>
      </c>
      <c r="D23" s="6"/>
      <c r="E23" s="8"/>
    </row>
    <row r="24" spans="1:5" ht="57" customHeight="1">
      <c r="A24" s="26" t="s">
        <v>33</v>
      </c>
      <c r="B24" s="27"/>
      <c r="C24" s="6">
        <v>989.48</v>
      </c>
      <c r="D24" s="6"/>
      <c r="E24" s="8"/>
    </row>
    <row r="25" spans="1:5" ht="15.75">
      <c r="A25" s="24" t="s">
        <v>16</v>
      </c>
      <c r="B25" s="25"/>
      <c r="C25" s="7">
        <f>SUM(C11:C24)</f>
        <v>142501.88999999998</v>
      </c>
      <c r="D25" s="7">
        <f>SUM(D11:D22)</f>
        <v>8161.6</v>
      </c>
      <c r="E25" s="9"/>
    </row>
    <row r="26" spans="1:5" ht="15.75">
      <c r="A26" s="21" t="s">
        <v>25</v>
      </c>
      <c r="B26" s="22"/>
      <c r="C26" s="22"/>
      <c r="D26" s="22"/>
      <c r="E26" s="14">
        <f>E10+C25-D25</f>
        <v>513178.57999999996</v>
      </c>
    </row>
    <row r="30" spans="1:5" ht="18.75">
      <c r="A30" s="20" t="s">
        <v>19</v>
      </c>
      <c r="B30" s="20"/>
      <c r="C30" s="20"/>
      <c r="D30" s="20"/>
      <c r="E30" s="20"/>
    </row>
    <row r="31" spans="1:5" ht="18.75">
      <c r="A31" s="5"/>
      <c r="B31" s="5"/>
      <c r="C31" s="5"/>
      <c r="D31" s="5"/>
      <c r="E31" s="5"/>
    </row>
    <row r="32" spans="1:5" ht="18.75">
      <c r="A32" s="5"/>
      <c r="B32" s="5"/>
      <c r="C32" s="5"/>
      <c r="D32" s="5"/>
      <c r="E32" s="5"/>
    </row>
    <row r="33" spans="1:5" ht="18.75">
      <c r="A33" s="20"/>
      <c r="B33" s="20"/>
      <c r="C33" s="20"/>
      <c r="D33" s="20"/>
      <c r="E33" s="20"/>
    </row>
  </sheetData>
  <sheetProtection/>
  <mergeCells count="14">
    <mergeCell ref="B1:E1"/>
    <mergeCell ref="A3:E3"/>
    <mergeCell ref="A2:E2"/>
    <mergeCell ref="A30:E30"/>
    <mergeCell ref="A4:D4"/>
    <mergeCell ref="A5:D5"/>
    <mergeCell ref="A33:E33"/>
    <mergeCell ref="A10:D10"/>
    <mergeCell ref="A26:D26"/>
    <mergeCell ref="A6:D6"/>
    <mergeCell ref="A25:B25"/>
    <mergeCell ref="A7:D7"/>
    <mergeCell ref="A23:B23"/>
    <mergeCell ref="A24:B24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2022-03-14T07:39:04Z</dcterms:modified>
  <cp:category/>
  <cp:version/>
  <cp:contentType/>
  <cp:contentStatus/>
</cp:coreProperties>
</file>