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<sst xmlns="http://schemas.openxmlformats.org/spreadsheetml/2006/main" count="36" uniqueCount="36">
  <si>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</si>
  <si>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</si>
  <si>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</si>
  <si>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</si>
  <si>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</si>
  <si>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</si>
  <si>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</si>
  <si>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</si>
  <si>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</si>
  <si>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</si>
  <si>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</si>
  <si>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</si>
  <si>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</si>
  <si>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</si>
  <si>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</si>
  <si>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</si>
  <si>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</si>
  <si>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</si>
  <si>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</si>
  <si>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</si>
  <si>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</si>
  <si>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</si>
  <si>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</si>
  <si>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</si>
  <si>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</si>
  <si>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</si>
  <si>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</si>
  <si>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</si>
  <si>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6625,00 - замена радиатора (4 подъезд МОП).</t>
  </si>
  <si>
    <t>10616,00 - ремонт системы ГВС, ХВС (кв.1 стояк).</t>
  </si>
  <si>
    <t>2037,00 - ремонт трубопровода канализации (кв.34,35).                                                                  3825,00 - ремонт системы с заменой кранов (1 подъезд подвал).                                                            855,00 - ремонт системы ХВС, ГВС с заменой кранов (подвал по стояку кв.43).                                     125876,00 - ремонт подъезда № 1.</t>
  </si>
  <si>
    <t>1761,00 - ремонт трубопровода ХВС (кв. 56,60).</t>
  </si>
  <si>
    <t xml:space="preserve">2777,00 - ремонт трубопровода канализации (кв. 59 стояк).                                                                    526,00 - замена крана ГВС  д-15 мм (кв. 81 стояк).                                                                                   526,00 - замена крана лат. ГВС Д-15 мм (3 подъезд кв.  41).              </t>
  </si>
  <si>
    <t>140622,00 - ремонт подъезда № 6.</t>
  </si>
  <si>
    <t>549,00 - замена крана шарового ГВС (5 подъезд по стояку кв. 81).</t>
  </si>
  <si>
    <t>7525,00 - ремонт трубопровода (кв. 63).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</si>
</sst>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F18" sqref="F18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1964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д.18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4067.77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607085.57</v>
      </c>
    </row>
    <row r="11" spans="1:5" ht="15.75">
      <c r="A11" s="3">
        <v>1</v>
      </c>
      <c r="B11" s="9" t="s">
        <v>4</v>
      </c>
      <c r="C11" s="5">
        <f>VLOOKUP(A1,'[1]2021'!$A$1:$AH$101,5,0)</f>
        <v>7591.96</v>
      </c>
      <c r="D11" s="5">
        <f>VLOOKUP(A1,'[1]2021'!$A$1:$AH$101,18,0)</f>
        <v>6625</v>
      </c>
      <c r="E11" s="7" t="s">
        <v>28</v>
      </c>
    </row>
    <row r="12" spans="1:5" ht="15.75">
      <c r="A12" s="3">
        <v>2</v>
      </c>
      <c r="B12" s="9" t="s">
        <v>5</v>
      </c>
      <c r="C12" s="5">
        <f>VLOOKUP(A1,'[1]2021'!$A$1:$AH$101,6,0)</f>
        <v>9439.2</v>
      </c>
      <c r="D12" s="5">
        <f>VLOOKUP(A1,'[1]2021'!$A$1:$AH$101,19,0)</f>
        <v>0</v>
      </c>
      <c r="E12" s="7"/>
    </row>
    <row r="13" spans="1:5" ht="110.25">
      <c r="A13" s="3">
        <v>3</v>
      </c>
      <c r="B13" s="9" t="s">
        <v>6</v>
      </c>
      <c r="C13" s="5">
        <f>VLOOKUP(A1,'[1]2021'!$A$1:$AH$101,7,0)</f>
        <v>9858.11</v>
      </c>
      <c r="D13" s="5">
        <f>VLOOKUP(A1,'[1]2021'!$A$1:$AH$101,20,0)</f>
        <v>132593</v>
      </c>
      <c r="E13" s="7" t="s">
        <v>30</v>
      </c>
    </row>
    <row r="14" spans="1:5" ht="31.5">
      <c r="A14" s="3">
        <v>4</v>
      </c>
      <c r="B14" s="9" t="s">
        <v>7</v>
      </c>
      <c r="C14" s="5">
        <f>VLOOKUP(A1,'[1]2021'!$A$1:$AH$101,8,0)</f>
        <v>10534.43</v>
      </c>
      <c r="D14" s="5">
        <f>VLOOKUP(A1,'[1]2021'!$A$1:$AH$101,21,0)</f>
        <v>10616</v>
      </c>
      <c r="E14" s="7" t="s">
        <v>29</v>
      </c>
    </row>
    <row r="15" spans="1:5" ht="31.5">
      <c r="A15" s="3">
        <v>5</v>
      </c>
      <c r="B15" s="9" t="s">
        <v>8</v>
      </c>
      <c r="C15" s="5">
        <f>VLOOKUP(A1,'[1]2021'!$A$1:$AH$101,9,0)</f>
        <v>9879.73</v>
      </c>
      <c r="D15" s="5">
        <f>VLOOKUP(A1,'[1]2021'!$A$1:$AH$101,22,0)</f>
        <v>1761</v>
      </c>
      <c r="E15" s="7" t="s">
        <v>31</v>
      </c>
    </row>
    <row r="16" spans="1:5" ht="94.5">
      <c r="A16" s="3">
        <v>6</v>
      </c>
      <c r="B16" s="9" t="s">
        <v>9</v>
      </c>
      <c r="C16" s="5">
        <f>VLOOKUP(A1,'[1]2021'!$A$1:$AH$101,10,0)</f>
        <v>11737.44</v>
      </c>
      <c r="D16" s="5">
        <f>VLOOKUP(A1,'[1]2021'!$A$1:$AH$101,23,0)</f>
        <v>6241</v>
      </c>
      <c r="E16" s="7" t="s">
        <v>32</v>
      </c>
    </row>
    <row r="17" spans="1:5" ht="15.75">
      <c r="A17" s="3">
        <v>7</v>
      </c>
      <c r="B17" s="9" t="s">
        <v>10</v>
      </c>
      <c r="C17" s="5">
        <f>VLOOKUP(A1,'[1]2021'!$A$1:$AH$101,11,0)</f>
        <v>11443.03</v>
      </c>
      <c r="D17" s="5">
        <f>VLOOKUP(A1,'[1]2021'!$A$1:$AH$101,24,0)</f>
        <v>140622</v>
      </c>
      <c r="E17" s="7" t="s">
        <v>33</v>
      </c>
    </row>
    <row r="18" spans="1:5" ht="31.5">
      <c r="A18" s="3">
        <v>8</v>
      </c>
      <c r="B18" s="9" t="s">
        <v>11</v>
      </c>
      <c r="C18" s="5">
        <f>VLOOKUP(A1,'[1]2021'!$A$1:$AH$101,12,0)</f>
        <v>11033.99</v>
      </c>
      <c r="D18" s="5">
        <f>VLOOKUP(A1,'[1]2021'!$A$1:$AH$102,25,0)</f>
        <v>549</v>
      </c>
      <c r="E18" s="7" t="s">
        <v>34</v>
      </c>
    </row>
    <row r="19" spans="1:5" ht="15.75">
      <c r="A19" s="3">
        <v>9</v>
      </c>
      <c r="B19" s="9" t="s">
        <v>12</v>
      </c>
      <c r="C19" s="5">
        <f>VLOOKUP(A1,'[1]2021'!$A$1:$AH$101,13,0)</f>
        <v>10546.36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10311.78</v>
      </c>
      <c r="D20" s="5">
        <f>VLOOKUP(A1,'[1]2021'!$A$1:$AH$101,27,0)</f>
        <v>0</v>
      </c>
      <c r="E20" s="7"/>
    </row>
    <row r="21" spans="1:5" ht="15.75">
      <c r="A21" s="3">
        <v>11</v>
      </c>
      <c r="B21" s="9" t="s">
        <v>14</v>
      </c>
      <c r="C21" s="5">
        <f>VLOOKUP(A1,'[1]2021'!$A$1:$AH$101,15,0)</f>
        <v>11639.15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15900.56</v>
      </c>
      <c r="D22" s="5">
        <f>VLOOKUP(A1,'[1]2021'!$A$1:$AH$101,29,0)</f>
        <v>7525</v>
      </c>
      <c r="E22" s="7" t="s">
        <v>35</v>
      </c>
    </row>
    <row r="23" spans="1:5" ht="15.75">
      <c r="A23" s="23" t="s">
        <v>16</v>
      </c>
      <c r="B23" s="24"/>
      <c r="C23" s="6">
        <f>SUM(C11:C22)</f>
        <v>129915.73999999999</v>
      </c>
      <c r="D23" s="6">
        <f>SUM(D11:D22)</f>
        <v>306532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430469.30999999994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2022-02-10T08:40:57Z</dcterms:modified>
  <cp:category/>
  <cp:version/>
  <cp:contentType/>
  <cp:contentStatus/>
</cp:coreProperties>
</file>