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<sst xmlns="http://schemas.openxmlformats.org/spreadsheetml/2006/main" count="35" uniqueCount="35">
  <si>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</si>
  <si>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</si>
  <si>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</si>
  <si>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</si>
  <si>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</si>
  <si>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</si>
  <si>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</si>
  <si>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</si>
  <si>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</si>
  <si>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</si>
  <si>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</si>
  <si>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</si>
  <si>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</si>
  <si>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</si>
  <si>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</si>
  <si>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</si>
  <si>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</si>
  <si>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</si>
  <si>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</si>
  <si>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</si>
  <si>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</si>
  <si>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</si>
  <si>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</si>
  <si>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</si>
  <si>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</si>
  <si>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</si>
  <si>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</si>
  <si>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</si>
  <si>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4508,00 - ремонт поэтажного электрощитка (кв.81).</t>
  </si>
  <si>
    <t xml:space="preserve">110394,00 - ремонт кровли (кв.73 моп,74,75,58).                                                                               3558,00 - ремонт трубопровода ГВС  (кв.113,116 стояк).                       </t>
  </si>
  <si>
    <t>22500,00 - утепление стеновых панелей (кв.67).                                                                              3275,80 - дезинсекция в подвале.</t>
  </si>
  <si>
    <t>98838,00 - ремонт кровли (8 подъезд кв. 118-120,15).                                                                                      2352,00 - ремонт трубопровода канализации (кв. 78, подвал).                                                            2428,00 - замена оконных и дверных приборов (шпингалеты, ручки) в МОП.                                            45652,00 - замена шаровых кранов отопления д-50 мм (теплоузлы).</t>
  </si>
  <si>
    <t>1113,00 - замена крана шарового (теплоузел № 4 сброс).                                                                              6020,00 - установка выключателя, прокладка эл. провода (подвал).</t>
  </si>
  <si>
    <t>4505,00 - прочистка вентиляционных каналов (кв.16,19,22,23,28,18,21,24,27,30).                                   737,00 - ремонт трубопровода ХВС (кв. 45).                  5669,00 - ремонт трубопровода канализации (кв.45).</t>
  </si>
  <si>
    <t>3306,00 - ремонт трубопровода канализации (5 подъезд).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</si>
</sst>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F19" sqref="F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1969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д.17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5466.8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646694.94</v>
      </c>
    </row>
    <row r="11" spans="1:5" ht="31.5">
      <c r="A11" s="3">
        <v>1</v>
      </c>
      <c r="B11" s="9" t="s">
        <v>4</v>
      </c>
      <c r="C11" s="5">
        <f>VLOOKUP(A1,'[1]2021'!$A$1:$AH$101,5,0)</f>
        <v>11429.14</v>
      </c>
      <c r="D11" s="5">
        <f>VLOOKUP(A1,'[1]2021'!$A$1:$AH$101,18,0)</f>
        <v>4508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13064.66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13275.31</v>
      </c>
      <c r="D13" s="5">
        <f>VLOOKUP(A1,'[1]2021'!$A$1:$AH$101,20,0)</f>
        <v>0</v>
      </c>
      <c r="E13" s="7"/>
    </row>
    <row r="14" spans="1:5" ht="63">
      <c r="A14" s="3">
        <v>4</v>
      </c>
      <c r="B14" s="9" t="s">
        <v>7</v>
      </c>
      <c r="C14" s="5">
        <f>VLOOKUP(A1,'[1]2021'!$A$1:$AH$101,8,0)</f>
        <v>12960.300000000001</v>
      </c>
      <c r="D14" s="5">
        <f>VLOOKUP(A1,'[1]2021'!$A$1:$AH$101,21,0)</f>
        <v>113952</v>
      </c>
      <c r="E14" s="7" t="s">
        <v>29</v>
      </c>
    </row>
    <row r="15" spans="1:5" ht="15.75">
      <c r="A15" s="3">
        <v>5</v>
      </c>
      <c r="B15" s="9" t="s">
        <v>8</v>
      </c>
      <c r="C15" s="5">
        <f>VLOOKUP(A1,'[1]2021'!$A$1:$AH$101,9,0)</f>
        <v>15360.4</v>
      </c>
      <c r="D15" s="5">
        <f>VLOOKUP(A1,'[1]2021'!$A$1:$AH$101,22,0)</f>
        <v>0</v>
      </c>
      <c r="E15" s="7"/>
    </row>
    <row r="16" spans="1:5" ht="47.25">
      <c r="A16" s="3">
        <v>6</v>
      </c>
      <c r="B16" s="9" t="s">
        <v>9</v>
      </c>
      <c r="C16" s="5">
        <f>VLOOKUP(A1,'[1]2021'!$A$1:$AH$101,10,0)</f>
        <v>13259.970000000001</v>
      </c>
      <c r="D16" s="5">
        <f>VLOOKUP(A1,'[1]2021'!$A$1:$AH$101,23,0)</f>
        <v>25775.8</v>
      </c>
      <c r="E16" s="7" t="s">
        <v>30</v>
      </c>
    </row>
    <row r="17" spans="1:5" ht="15.75">
      <c r="A17" s="3">
        <v>7</v>
      </c>
      <c r="B17" s="9" t="s">
        <v>10</v>
      </c>
      <c r="C17" s="5">
        <f>VLOOKUP(A1,'[1]2021'!$A$1:$AH$101,11,0)</f>
        <v>15349.32</v>
      </c>
      <c r="D17" s="5">
        <f>VLOOKUP(A1,'[1]2021'!$A$1:$AH$101,24,0)</f>
        <v>0</v>
      </c>
      <c r="E17" s="7"/>
    </row>
    <row r="18" spans="1:5" ht="126">
      <c r="A18" s="3">
        <v>8</v>
      </c>
      <c r="B18" s="9" t="s">
        <v>11</v>
      </c>
      <c r="C18" s="5">
        <f>VLOOKUP(A1,'[1]2021'!$A$1:$AH$101,12,0)</f>
        <v>12998.98</v>
      </c>
      <c r="D18" s="5">
        <f>VLOOKUP(A1,'[1]2021'!$A$1:$AH$102,25,0)</f>
        <v>149270</v>
      </c>
      <c r="E18" s="7" t="s">
        <v>31</v>
      </c>
    </row>
    <row r="19" spans="1:5" ht="63">
      <c r="A19" s="3">
        <v>9</v>
      </c>
      <c r="B19" s="9" t="s">
        <v>12</v>
      </c>
      <c r="C19" s="5">
        <f>VLOOKUP(A1,'[1]2021'!$A$1:$AH$101,13,0)</f>
        <v>15818.880000000001</v>
      </c>
      <c r="D19" s="5">
        <f>VLOOKUP(A1,'[1]2021'!$A$1:$AH$101,26,0)</f>
        <v>7133</v>
      </c>
      <c r="E19" s="7" t="s">
        <v>32</v>
      </c>
    </row>
    <row r="20" spans="1:5" ht="15.75">
      <c r="A20" s="3">
        <v>10</v>
      </c>
      <c r="B20" s="9" t="s">
        <v>13</v>
      </c>
      <c r="C20" s="5">
        <f>VLOOKUP(A1,'[1]2021'!$A$1:$AH$101,14,0)</f>
        <v>14401.81</v>
      </c>
      <c r="D20" s="5">
        <f>VLOOKUP(A1,'[1]2021'!$A$1:$AH$101,27,0)</f>
        <v>0</v>
      </c>
      <c r="E20" s="7"/>
    </row>
    <row r="21" spans="1:5" ht="78.75">
      <c r="A21" s="3">
        <v>11</v>
      </c>
      <c r="B21" s="9" t="s">
        <v>14</v>
      </c>
      <c r="C21" s="5">
        <f>VLOOKUP(A1,'[1]2021'!$A$1:$AH$101,15,0)</f>
        <v>20084.29</v>
      </c>
      <c r="D21" s="5">
        <f>VLOOKUP(A1,'[1]2021'!$A$1:$AH$101,28,0)</f>
        <v>10403</v>
      </c>
      <c r="E21" s="7" t="s">
        <v>33</v>
      </c>
    </row>
    <row r="22" spans="1:5" ht="31.5">
      <c r="A22" s="3">
        <v>12</v>
      </c>
      <c r="B22" s="9" t="s">
        <v>15</v>
      </c>
      <c r="C22" s="5">
        <f>VLOOKUP(A1,'[1]2021'!$A$1:$AH$101,16,0)</f>
        <v>18649.88</v>
      </c>
      <c r="D22" s="5">
        <f>VLOOKUP(A1,'[1]2021'!$A$1:$AH$101,29,0)</f>
        <v>3306</v>
      </c>
      <c r="E22" s="7" t="s">
        <v>34</v>
      </c>
    </row>
    <row r="23" spans="1:5" ht="15.75">
      <c r="A23" s="23" t="s">
        <v>16</v>
      </c>
      <c r="B23" s="24"/>
      <c r="C23" s="6">
        <f>SUM(C11:C22)</f>
        <v>176652.94000000003</v>
      </c>
      <c r="D23" s="6">
        <f>SUM(D11:D22)</f>
        <v>314347.8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509000.08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2022-02-10T07:57:32Z</dcterms:modified>
  <cp:category/>
  <cp:version/>
  <cp:contentType/>
  <cp:contentStatus/>
</cp:coreProperties>
</file>