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<sst xmlns="http://schemas.openxmlformats.org/spreadsheetml/2006/main" count="32" uniqueCount="32">
  <si>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</si>
  <si>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</si>
  <si>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</si>
  <si>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</si>
  <si>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</si>
  <si>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</si>
  <si>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</si>
  <si>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</si>
  <si>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</si>
  <si>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</si>
  <si>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</si>
  <si>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</si>
  <si>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</si>
  <si>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</si>
  <si>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</si>
  <si>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</si>
  <si>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</si>
  <si>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</si>
  <si>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</si>
  <si>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</si>
  <si>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</si>
  <si>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</si>
  <si>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</si>
  <si>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</si>
  <si>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</si>
  <si>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</si>
  <si>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</si>
  <si>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</si>
  <si>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 xml:space="preserve">14119,00 - ремонт системы ГВС с заменой задвижки, крана шарового (подвал).                                     8073,00 - ремонт трубопровода ХВС(кв.13-25).             </t>
  </si>
  <si>
    <t>1630,00 - окраска малых форм (детская площадка - материалы).</t>
  </si>
  <si>
    <t>348,00 - ремонт трубопровода канализации (кв. 59 стояк).</t>
  </si>
  <si>
    <t>2543,00 - ремонт трубопровода канализации (кв.19 стояк).                                                                 823,00 - замена крана шарового ГВС           (подвал кв. 39).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</si>
</sst>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2" sqref="H22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611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Магистральный проезд д.12А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3876.7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87236.63999999998</v>
      </c>
    </row>
    <row r="11" spans="1:5" ht="15.75">
      <c r="A11" s="3">
        <v>1</v>
      </c>
      <c r="B11" s="10" t="s">
        <v>4</v>
      </c>
      <c r="C11" s="6">
        <f>VLOOKUP(A1,'[1]2021'!$A$1:$AH$101,5,0)</f>
        <v>9053.69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10211.43</v>
      </c>
      <c r="D12" s="6">
        <f>VLOOKUP(A1,'[1]2021'!$A$1:$AH$101,19,0)</f>
        <v>0</v>
      </c>
      <c r="E12" s="8"/>
    </row>
    <row r="13" spans="1:5" ht="47.25" customHeight="1">
      <c r="A13" s="3">
        <v>3</v>
      </c>
      <c r="B13" s="10" t="s">
        <v>6</v>
      </c>
      <c r="C13" s="6">
        <f>VLOOKUP(A1,'[1]2021'!$A$1:$AH$101,7,0)</f>
        <v>9869.5</v>
      </c>
      <c r="D13" s="6">
        <f>VLOOKUP(A1,'[1]2021'!$A$1:$AH$101,20,0)</f>
        <v>22192</v>
      </c>
      <c r="E13" s="8" t="s">
        <v>28</v>
      </c>
    </row>
    <row r="14" spans="1:5" ht="15.75">
      <c r="A14" s="3">
        <v>4</v>
      </c>
      <c r="B14" s="4" t="s">
        <v>7</v>
      </c>
      <c r="C14" s="6">
        <f>VLOOKUP(A1,'[1]2021'!$A$1:$AH$101,8,0)</f>
        <v>10207.72</v>
      </c>
      <c r="D14" s="6">
        <f>VLOOKUP(A1,'[1]2021'!$A$1:$AH$101,21,0)</f>
        <v>0</v>
      </c>
      <c r="E14" s="8"/>
    </row>
    <row r="15" spans="1:5" ht="31.5">
      <c r="A15" s="3">
        <v>5</v>
      </c>
      <c r="B15" s="10" t="s">
        <v>8</v>
      </c>
      <c r="C15" s="6">
        <f>VLOOKUP(A1,'[1]2021'!$A$1:$AH$101,9,0)</f>
        <v>10663.08</v>
      </c>
      <c r="D15" s="6">
        <f>VLOOKUP(A1,'[1]2021'!$A$1:$AH$101,22,0)</f>
        <v>1630</v>
      </c>
      <c r="E15" s="8" t="s">
        <v>29</v>
      </c>
    </row>
    <row r="16" spans="1:5" ht="15.75">
      <c r="A16" s="3">
        <v>6</v>
      </c>
      <c r="B16" s="10" t="s">
        <v>9</v>
      </c>
      <c r="C16" s="6">
        <f>VLOOKUP(A1,'[1]2021'!$A$1:$AH$101,10,0)</f>
        <v>10579.68</v>
      </c>
      <c r="D16" s="6">
        <f>VLOOKUP(A1,'[1]2021'!$A$1:$AH$101,23,0)</f>
        <v>0</v>
      </c>
      <c r="E16" s="8"/>
    </row>
    <row r="17" spans="1:5" ht="31.5">
      <c r="A17" s="3">
        <v>7</v>
      </c>
      <c r="B17" s="10" t="s">
        <v>10</v>
      </c>
      <c r="C17" s="6">
        <f>VLOOKUP(A1,'[1]2021'!$A$1:$AH$101,11,0)</f>
        <v>10443.62</v>
      </c>
      <c r="D17" s="6">
        <f>VLOOKUP(A1,'[1]2021'!$A$1:$AH$101,24,0)</f>
        <v>348</v>
      </c>
      <c r="E17" s="8" t="s">
        <v>30</v>
      </c>
    </row>
    <row r="18" spans="1:5" ht="15.75">
      <c r="A18" s="3">
        <v>8</v>
      </c>
      <c r="B18" s="4" t="s">
        <v>11</v>
      </c>
      <c r="C18" s="6">
        <f>VLOOKUP(A1,'[1]2021'!$A$1:$AH$101,12,0)</f>
        <v>8902.92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11614.47</v>
      </c>
      <c r="D19" s="6">
        <f>VLOOKUP(A1,'[1]2021'!$A$1:$AH$101,26,0)</f>
        <v>0</v>
      </c>
      <c r="E19" s="8"/>
    </row>
    <row r="20" spans="1:5" ht="15.75">
      <c r="A20" s="3">
        <v>10</v>
      </c>
      <c r="B20" s="10" t="s">
        <v>13</v>
      </c>
      <c r="C20" s="6">
        <f>VLOOKUP(A1,'[1]2021'!$A$1:$AH$101,14,0)</f>
        <v>10512.68</v>
      </c>
      <c r="D20" s="6">
        <f>VLOOKUP(A1,'[1]2021'!$A$1:$AH$101,27,0)</f>
        <v>0</v>
      </c>
      <c r="E20" s="8"/>
    </row>
    <row r="21" spans="1:5" ht="15.75">
      <c r="A21" s="3">
        <v>11</v>
      </c>
      <c r="B21" s="10" t="s">
        <v>14</v>
      </c>
      <c r="C21" s="6">
        <f>VLOOKUP(A1,'[1]2021'!$A$1:$AH$101,15,0)</f>
        <v>9765.98</v>
      </c>
      <c r="D21" s="6">
        <f>VLOOKUP(A1,'[1]2021'!$A$1:$AH$101,28,0)</f>
        <v>0</v>
      </c>
      <c r="E21" s="8"/>
    </row>
    <row r="22" spans="1:5" ht="63">
      <c r="A22" s="3">
        <v>12</v>
      </c>
      <c r="B22" s="10" t="s">
        <v>15</v>
      </c>
      <c r="C22" s="6">
        <f>VLOOKUP(A1,'[1]2021'!$A$1:$AH$101,16,0)</f>
        <v>11664.15</v>
      </c>
      <c r="D22" s="6">
        <f>VLOOKUP(A1,'[1]2021'!$A$1:$AH$101,29,0)</f>
        <v>3366</v>
      </c>
      <c r="E22" s="8" t="s">
        <v>31</v>
      </c>
    </row>
    <row r="23" spans="1:5" ht="15.75">
      <c r="A23" s="24" t="s">
        <v>16</v>
      </c>
      <c r="B23" s="25"/>
      <c r="C23" s="7">
        <f>SUM(C11:C22)</f>
        <v>123488.92</v>
      </c>
      <c r="D23" s="7">
        <f>SUM(D11:D22)</f>
        <v>27536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183189.56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2022-02-10T05:35:57Z</dcterms:modified>
  <cp:category/>
  <cp:version/>
  <cp:contentType/>
  <cp:contentStatus/>
</cp:coreProperties>
</file>