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<sst xmlns="http://schemas.openxmlformats.org/spreadsheetml/2006/main" count="31" uniqueCount="31">
  <si>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</si>
  <si>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</si>
  <si>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</si>
  <si>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</si>
  <si>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</si>
  <si>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</si>
  <si>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</si>
  <si>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</si>
  <si>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</si>
  <si>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</si>
  <si>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</si>
  <si>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</si>
  <si>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</si>
  <si>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</si>
  <si>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</si>
  <si>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</si>
  <si>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</si>
  <si>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</si>
  <si>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</si>
  <si>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</si>
  <si>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</si>
  <si>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</si>
  <si>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</si>
  <si>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</si>
  <si>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</si>
  <si>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</si>
  <si>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</si>
  <si>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</si>
  <si>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8326,00 - замена ОПУ электроэнергии, установка  светильника.</t>
  </si>
  <si>
    <t>7919,00 - замена ОПУ электроэнергии (ВРУ).</t>
  </si>
  <si>
    <t>1867,00 - ремонт системы ХВС с заменой муфт, угольника (кв.2).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</si>
</sst>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X48">
            <v>500</v>
          </cell>
          <cell r="AD48">
            <v>3470</v>
          </cell>
          <cell r="AE48">
            <v>149688.74000000002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68250</v>
          </cell>
          <cell r="AE49">
            <v>330998.82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I23" sqref="I22:I23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1893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VLOOKUP(A1,'[1]2021'!$A$1:$AH$99,2,0)</f>
        <v>ул.Краснополянская д.31А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387.3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16480.619999999995</v>
      </c>
    </row>
    <row r="11" spans="1:5" ht="15.75">
      <c r="A11" s="3">
        <v>1</v>
      </c>
      <c r="B11" s="10" t="s">
        <v>4</v>
      </c>
      <c r="C11" s="6">
        <f>VLOOKUP(A1,'[1]2021'!$A$1:$AH$101,5,0)</f>
        <v>865.58</v>
      </c>
      <c r="D11" s="6">
        <f>VLOOKUP(A1,'[1]2021'!$A$1:$AH$101,18,0)</f>
        <v>0</v>
      </c>
      <c r="E11" s="8"/>
    </row>
    <row r="12" spans="1:5" ht="15.75">
      <c r="A12" s="3">
        <v>2</v>
      </c>
      <c r="B12" s="10" t="s">
        <v>5</v>
      </c>
      <c r="C12" s="6">
        <f>VLOOKUP(A1,'[1]2021'!$A$1:$AH$101,6,0)</f>
        <v>1106.1000000000001</v>
      </c>
      <c r="D12" s="6">
        <f>VLOOKUP(A1,'[1]2021'!$A$1:$AH$101,19,0)</f>
        <v>0</v>
      </c>
      <c r="E12" s="8"/>
    </row>
    <row r="13" spans="1:5" ht="31.5">
      <c r="A13" s="3">
        <v>3</v>
      </c>
      <c r="B13" s="10" t="s">
        <v>6</v>
      </c>
      <c r="C13" s="6">
        <f>VLOOKUP(A1,'[1]2021'!$A$1:$AH$101,7,0)</f>
        <v>985.84</v>
      </c>
      <c r="D13" s="6">
        <f>VLOOKUP(A1,'[1]2021'!$A$1:$AH$101,20,0)</f>
        <v>8326</v>
      </c>
      <c r="E13" s="8" t="s">
        <v>28</v>
      </c>
    </row>
    <row r="14" spans="1:5" ht="15.75">
      <c r="A14" s="3">
        <v>4</v>
      </c>
      <c r="B14" s="4" t="s">
        <v>7</v>
      </c>
      <c r="C14" s="6">
        <f>VLOOKUP(A1,'[1]2021'!$A$1:$AH$101,8,0)</f>
        <v>997.77</v>
      </c>
      <c r="D14" s="6">
        <f>VLOOKUP(A1,'[1]2021'!$A$1:$AH$101,21,0)</f>
        <v>7919</v>
      </c>
      <c r="E14" s="8" t="s">
        <v>29</v>
      </c>
    </row>
    <row r="15" spans="1:5" ht="15.75">
      <c r="A15" s="3">
        <v>5</v>
      </c>
      <c r="B15" s="10" t="s">
        <v>8</v>
      </c>
      <c r="C15" s="6">
        <f>VLOOKUP(A1,'[1]2021'!$A$1:$AH$101,9,0)</f>
        <v>1080.21</v>
      </c>
      <c r="D15" s="6">
        <f>VLOOKUP(A1,'[1]2021'!$A$1:$AH$101,22,0)</f>
        <v>0</v>
      </c>
      <c r="E15" s="8"/>
    </row>
    <row r="16" spans="1:5" ht="15.75">
      <c r="A16" s="3">
        <v>6</v>
      </c>
      <c r="B16" s="10" t="s">
        <v>9</v>
      </c>
      <c r="C16" s="6">
        <f>VLOOKUP(A1,'[1]2021'!$A$1:$AH$101,10,0)</f>
        <v>1083.66</v>
      </c>
      <c r="D16" s="6">
        <f>VLOOKUP(A1,'[1]2021'!$A$1:$AH$101,23,0)</f>
        <v>0</v>
      </c>
      <c r="E16" s="8"/>
    </row>
    <row r="17" spans="1:5" ht="15.75">
      <c r="A17" s="3">
        <v>7</v>
      </c>
      <c r="B17" s="4" t="s">
        <v>10</v>
      </c>
      <c r="C17" s="6">
        <f>VLOOKUP(A1,'[1]2021'!$A$1:$AH$101,11,0)</f>
        <v>1087.1100000000001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822.73</v>
      </c>
      <c r="D18" s="6">
        <f>VLOOKUP(A1,'[1]2021'!$A$1:$AH$102,25,0)</f>
        <v>0</v>
      </c>
      <c r="E18" s="8"/>
    </row>
    <row r="19" spans="1:5" ht="15.75">
      <c r="A19" s="3">
        <v>9</v>
      </c>
      <c r="B19" s="10" t="s">
        <v>12</v>
      </c>
      <c r="C19" s="6">
        <f>VLOOKUP(A1,'[1]2021'!$A$1:$AH$101,13,0)</f>
        <v>1273.52</v>
      </c>
      <c r="D19" s="6">
        <f>VLOOKUP(A1,'[1]2021'!$A$1:$AH$101,26,0)</f>
        <v>0</v>
      </c>
      <c r="E19" s="8"/>
    </row>
    <row r="20" spans="1:5" ht="15.75">
      <c r="A20" s="3">
        <v>10</v>
      </c>
      <c r="B20" s="10" t="s">
        <v>13</v>
      </c>
      <c r="C20" s="6">
        <f>VLOOKUP(A1,'[1]2021'!$A$1:$AH$101,14,0)</f>
        <v>1216.63</v>
      </c>
      <c r="D20" s="6">
        <f>VLOOKUP(A1,'[1]2021'!$A$1:$AH$101,27,0)</f>
        <v>0</v>
      </c>
      <c r="E20" s="8"/>
    </row>
    <row r="21" spans="1:5" ht="31.5">
      <c r="A21" s="3">
        <v>11</v>
      </c>
      <c r="B21" s="10" t="s">
        <v>14</v>
      </c>
      <c r="C21" s="6">
        <f>VLOOKUP(A1,'[1]2021'!$A$1:$AH$101,15,0)</f>
        <v>951.47</v>
      </c>
      <c r="D21" s="6">
        <f>VLOOKUP(A1,'[1]2021'!$A$1:$AH$101,28,0)</f>
        <v>1867</v>
      </c>
      <c r="E21" s="8" t="s">
        <v>30</v>
      </c>
    </row>
    <row r="22" spans="1:5" ht="15.75">
      <c r="A22" s="3">
        <v>12</v>
      </c>
      <c r="B22" s="10" t="s">
        <v>15</v>
      </c>
      <c r="C22" s="6">
        <f>VLOOKUP(A1,'[1]2021'!$A$1:$AH$101,16,0)</f>
        <v>1215.8500000000001</v>
      </c>
      <c r="D22" s="6">
        <f>VLOOKUP(A1,'[1]2021'!$A$1:$AH$101,29,0)</f>
        <v>0</v>
      </c>
      <c r="E22" s="8"/>
    </row>
    <row r="23" spans="1:5" ht="15.75">
      <c r="A23" s="24" t="s">
        <v>16</v>
      </c>
      <c r="B23" s="25"/>
      <c r="C23" s="7">
        <f>SUM(C11:C22)</f>
        <v>12686.470000000001</v>
      </c>
      <c r="D23" s="7">
        <f>SUM(D11:D22)</f>
        <v>18112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11055.089999999997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2022-02-09T12:55:56Z</dcterms:modified>
  <cp:category/>
  <cp:version/>
  <cp:contentType/>
  <cp:contentStatus/>
</cp:coreProperties>
</file>