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<sst xmlns="http://schemas.openxmlformats.org/spreadsheetml/2006/main" count="33" uniqueCount="33">
  <si>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</si>
  <si>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</si>
  <si>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</si>
  <si>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</si>
  <si>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</si>
  <si>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</si>
  <si>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</si>
  <si>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</si>
  <si>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</si>
  <si>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</si>
  <si>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</si>
  <si>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</si>
  <si>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</si>
  <si>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</si>
  <si>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</si>
  <si>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</si>
  <si>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</si>
  <si>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</si>
  <si>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</si>
  <si>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</si>
  <si>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</si>
  <si>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</si>
  <si>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</si>
  <si>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</si>
  <si>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</si>
  <si>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</si>
  <si>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</si>
  <si>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</si>
  <si>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20304,00 - окраска цоколя.</t>
  </si>
  <si>
    <t>1102,40 - дезинсекция на чердаке.</t>
  </si>
  <si>
    <t>5715,00 - замена кранов шаровых (подвал).                  1102,40 - дезинсекция на чердаке.</t>
  </si>
  <si>
    <t xml:space="preserve">1632,00 - замена трубы (кв. 2,5 полотенцесушитель).                                                           2646,00 - ремонт трубопровода ГВС (кв. 5 стояк).                                                                                    19690,00 - ремонт  кровли (кв.14,15).               </t>
  </si>
  <si>
    <t>1101,00 - ремонт системы отопления с заменой крана шарового, трубы  (кв. 35).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</si>
</sst>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G20" sqref="G20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2009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ул.Белгородская д.18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2733.89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100912.45999999996</v>
      </c>
    </row>
    <row r="11" spans="1:5" ht="15.75">
      <c r="A11" s="3">
        <v>1</v>
      </c>
      <c r="B11" s="9" t="s">
        <v>4</v>
      </c>
      <c r="C11" s="5">
        <f>VLOOKUP(A1,'[1]2021'!$A$1:$AH$101,5,0)</f>
        <v>5153.87</v>
      </c>
      <c r="D11" s="5">
        <f>VLOOKUP(A1,'[1]2021'!$A$1:$AH$101,18,0)</f>
        <v>0</v>
      </c>
      <c r="E11" s="7"/>
    </row>
    <row r="12" spans="1:5" ht="15.75">
      <c r="A12" s="3">
        <v>2</v>
      </c>
      <c r="B12" s="9" t="s">
        <v>5</v>
      </c>
      <c r="C12" s="5">
        <f>VLOOKUP(A1,'[1]2021'!$A$1:$AH$101,6,0)</f>
        <v>6666.2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6665.68</v>
      </c>
      <c r="D13" s="5">
        <f>VLOOKUP(A1,'[1]2021'!$A$1:$AH$101,20,0)</f>
        <v>0</v>
      </c>
      <c r="E13" s="7"/>
    </row>
    <row r="14" spans="1:5" ht="15.75">
      <c r="A14" s="3">
        <v>4</v>
      </c>
      <c r="B14" s="9" t="s">
        <v>7</v>
      </c>
      <c r="C14" s="5">
        <f>VLOOKUP(A1,'[1]2021'!$A$1:$AH$101,8,0)</f>
        <v>6576.860000000001</v>
      </c>
      <c r="D14" s="5">
        <f>VLOOKUP(A1,'[1]2021'!$A$1:$AH$101,21,0)</f>
        <v>0</v>
      </c>
      <c r="E14" s="7"/>
    </row>
    <row r="15" spans="1:5" ht="15.75">
      <c r="A15" s="3">
        <v>5</v>
      </c>
      <c r="B15" s="9" t="s">
        <v>8</v>
      </c>
      <c r="C15" s="5">
        <f>VLOOKUP(A1,'[1]2021'!$A$1:$AH$101,9,0)</f>
        <v>7827.7300000000005</v>
      </c>
      <c r="D15" s="5">
        <f>VLOOKUP(A1,'[1]2021'!$A$1:$AH$101,22,0)</f>
        <v>0</v>
      </c>
      <c r="E15" s="7"/>
    </row>
    <row r="16" spans="1:5" ht="15.75">
      <c r="A16" s="3">
        <v>6</v>
      </c>
      <c r="B16" s="9" t="s">
        <v>9</v>
      </c>
      <c r="C16" s="5">
        <f>VLOOKUP(A1,'[1]2021'!$A$1:$AH$101,10,0)</f>
        <v>7425.88</v>
      </c>
      <c r="D16" s="5">
        <f>VLOOKUP(A1,'[1]2021'!$A$1:$AH$101,23,0)</f>
        <v>0</v>
      </c>
      <c r="E16" s="7"/>
    </row>
    <row r="17" spans="1:5" ht="15.75">
      <c r="A17" s="3">
        <v>7</v>
      </c>
      <c r="B17" s="9" t="s">
        <v>10</v>
      </c>
      <c r="C17" s="5">
        <f>VLOOKUP(A1,'[1]2021'!$A$1:$AH$101,11,0)</f>
        <v>7441.29</v>
      </c>
      <c r="D17" s="5">
        <f>VLOOKUP(A1,'[1]2021'!$A$1:$AH$101,24,0)</f>
        <v>20304</v>
      </c>
      <c r="E17" s="7" t="s">
        <v>28</v>
      </c>
    </row>
    <row r="18" spans="1:5" ht="15.75">
      <c r="A18" s="3">
        <v>8</v>
      </c>
      <c r="B18" s="9" t="s">
        <v>11</v>
      </c>
      <c r="C18" s="5">
        <f>VLOOKUP(A1,'[1]2021'!$A$1:$AH$101,12,0)</f>
        <v>6867.01</v>
      </c>
      <c r="D18" s="5">
        <f>VLOOKUP(A1,'[1]2021'!$A$1:$AH$102,25,0)</f>
        <v>1102.4</v>
      </c>
      <c r="E18" s="7" t="s">
        <v>29</v>
      </c>
    </row>
    <row r="19" spans="1:5" ht="31.5">
      <c r="A19" s="3">
        <v>9</v>
      </c>
      <c r="B19" s="9" t="s">
        <v>12</v>
      </c>
      <c r="C19" s="5">
        <f>VLOOKUP(A1,'[1]2021'!$A$1:$AH$101,13,0)</f>
        <v>7323.06</v>
      </c>
      <c r="D19" s="5">
        <f>VLOOKUP(A1,'[1]2021'!$A$1:$AH$101,26,0)</f>
        <v>6817.4</v>
      </c>
      <c r="E19" s="7" t="s">
        <v>30</v>
      </c>
    </row>
    <row r="20" spans="1:5" ht="78.75">
      <c r="A20" s="3">
        <v>10</v>
      </c>
      <c r="B20" s="9" t="s">
        <v>13</v>
      </c>
      <c r="C20" s="5">
        <f>VLOOKUP(A1,'[1]2021'!$A$1:$AH$101,14,0)</f>
        <v>7827.49</v>
      </c>
      <c r="D20" s="5">
        <f>VLOOKUP(A1,'[1]2021'!$A$1:$AH$101,27,0)</f>
        <v>23968</v>
      </c>
      <c r="E20" s="7" t="s">
        <v>31</v>
      </c>
    </row>
    <row r="21" spans="1:5" ht="15.75">
      <c r="A21" s="3">
        <v>11</v>
      </c>
      <c r="B21" s="9" t="s">
        <v>14</v>
      </c>
      <c r="C21" s="5">
        <f>VLOOKUP(A1,'[1]2021'!$A$1:$AH$101,15,0)</f>
        <v>7484.650000000001</v>
      </c>
      <c r="D21" s="5">
        <f>VLOOKUP(A1,'[1]2021'!$A$1:$AH$101,28,0)</f>
        <v>0</v>
      </c>
      <c r="E21" s="7"/>
    </row>
    <row r="22" spans="1:5" ht="31.5">
      <c r="A22" s="3">
        <v>12</v>
      </c>
      <c r="B22" s="9" t="s">
        <v>15</v>
      </c>
      <c r="C22" s="5">
        <f>VLOOKUP(A1,'[1]2021'!$A$1:$AH$101,16,0)</f>
        <v>11339.49</v>
      </c>
      <c r="D22" s="5">
        <f>VLOOKUP(A1,'[1]2021'!$A$1:$AH$101,29,0)</f>
        <v>1101</v>
      </c>
      <c r="E22" s="7" t="s">
        <v>32</v>
      </c>
    </row>
    <row r="23" spans="1:5" ht="15.75">
      <c r="A23" s="23" t="s">
        <v>16</v>
      </c>
      <c r="B23" s="24"/>
      <c r="C23" s="6">
        <f>SUM(C11:C22)</f>
        <v>88599.21</v>
      </c>
      <c r="D23" s="6">
        <f>SUM(D11:D22)</f>
        <v>53292.8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136218.87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2022-02-09T13:26:59Z</dcterms:modified>
  <cp:category/>
  <cp:version/>
  <cp:contentType/>
  <cp:contentStatus/>
</cp:coreProperties>
</file>