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<sst xmlns="http://schemas.openxmlformats.org/spreadsheetml/2006/main" count="34" uniqueCount="34">
  <si>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</si>
  <si>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</si>
  <si>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</si>
  <si>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</si>
  <si>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</si>
  <si>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</si>
  <si>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</si>
  <si>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</si>
  <si>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</si>
  <si>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</si>
  <si>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</si>
  <si>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</si>
  <si>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</si>
  <si>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</si>
  <si>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</si>
  <si>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</si>
  <si>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</si>
  <si>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</si>
  <si>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</si>
  <si>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</si>
  <si>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</si>
  <si>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</si>
  <si>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</si>
  <si>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</si>
  <si>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</si>
  <si>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</si>
  <si>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</si>
  <si>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3013,00 - ремонт стояка канализации и ХВС в кв. 16, 40.                                                      3000,00 - тепловизионное обследоваание кв. 51. </t>
  </si>
  <si>
    <t>1978,00 - уствновка силового хомута на трубопроводе ХВС в коридоре МОП, заделка стены.</t>
  </si>
  <si>
    <t>2266,00 - ремонт стояка ХВС кв. 47.</t>
  </si>
  <si>
    <t>7106,00 - ремонт трубопровода канализации (стояк в кв. 9).                                     2025,00 - установка поливочного крана.</t>
  </si>
  <si>
    <t>8909,00 - ремонт стояка ГВС.                                 2000,00 - дезинфекция подвала от насекомых (2 подъезд).</t>
  </si>
  <si>
    <t>1398,00 - замена кранов ГВС в подвале пот стояку кв. 3.</t>
  </si>
  <si>
    <t>1637,60 - зезинсекция.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</si>
</sst>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G22" sqref="G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2465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д.15А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2771.7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7677.6089999999995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-71820.30000000003</v>
      </c>
    </row>
    <row r="12" spans="1:5" ht="63">
      <c r="A12" s="3">
        <v>1</v>
      </c>
      <c r="B12" s="12" t="s">
        <v>4</v>
      </c>
      <c r="C12" s="8">
        <f>VLOOKUP(A1,'[2]2020'!$A$1:$AH$101,5,0)</f>
        <v>6731.08</v>
      </c>
      <c r="D12" s="8">
        <f>VLOOKUP(A1,'[2]2020'!$A$1:$AH$101,18,0)</f>
        <v>6013</v>
      </c>
      <c r="E12" s="10" t="s">
        <v>27</v>
      </c>
    </row>
    <row r="13" spans="1:5" ht="17.25" customHeight="1">
      <c r="A13" s="3">
        <v>2</v>
      </c>
      <c r="B13" s="12" t="s">
        <v>5</v>
      </c>
      <c r="C13" s="8">
        <f>VLOOKUP(A1,'[2]2020'!$A$1:$AH$101,6,0)</f>
        <v>7380.62</v>
      </c>
      <c r="D13" s="8">
        <f>VLOOKUP(A1,'[2]2020'!$A$1:$AH$101,19,0)</f>
        <v>0</v>
      </c>
      <c r="E13" s="10"/>
    </row>
    <row r="14" spans="1:5" ht="47.25" customHeight="1">
      <c r="A14" s="3">
        <v>3</v>
      </c>
      <c r="B14" s="12" t="s">
        <v>6</v>
      </c>
      <c r="C14" s="8">
        <f>VLOOKUP(A1,'[2]2020'!$A$1:$AH$101,7,0)</f>
        <v>7858.76</v>
      </c>
      <c r="D14" s="8">
        <f>VLOOKUP(A1,'[2]2020'!$A$1:$AH$101,20,0)</f>
        <v>1978</v>
      </c>
      <c r="E14" s="10" t="s">
        <v>28</v>
      </c>
    </row>
    <row r="15" spans="1:5" ht="15.75">
      <c r="A15" s="3">
        <v>4</v>
      </c>
      <c r="B15" s="4" t="s">
        <v>7</v>
      </c>
      <c r="C15" s="8">
        <f>VLOOKUP(A1,'[2]2020'!$A$1:$AH$101,8,0)</f>
        <v>6276.82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9997.48</v>
      </c>
      <c r="D16" s="8">
        <f>VLOOKUP(A1,'[2]2020'!$A$1:$AH$101,22,0)</f>
        <v>2266</v>
      </c>
      <c r="E16" s="10" t="s">
        <v>29</v>
      </c>
    </row>
    <row r="17" spans="1:5" ht="47.25">
      <c r="A17" s="3">
        <v>6</v>
      </c>
      <c r="B17" s="12" t="s">
        <v>9</v>
      </c>
      <c r="C17" s="8">
        <f>VLOOKUP(A1,'[2]2020'!$A$1:$AH$101,10,0)</f>
        <v>5325</v>
      </c>
      <c r="D17" s="8">
        <f>VLOOKUP(A1,'[2]2020'!$A$1:$AH$101,23,0)</f>
        <v>9131</v>
      </c>
      <c r="E17" s="10" t="s">
        <v>30</v>
      </c>
    </row>
    <row r="18" spans="1:5" ht="47.25">
      <c r="A18" s="3">
        <v>7</v>
      </c>
      <c r="B18" s="12" t="s">
        <v>10</v>
      </c>
      <c r="C18" s="8">
        <f>VLOOKUP(A1,'[2]2020'!$A$1:$AH$101,11,0)</f>
        <v>7410.91</v>
      </c>
      <c r="D18" s="8">
        <f>VLOOKUP(A1,'[2]2020'!$A$1:$AH$101,24,0)</f>
        <v>10909</v>
      </c>
      <c r="E18" s="10" t="s">
        <v>31</v>
      </c>
    </row>
    <row r="19" spans="1:5" ht="15.75">
      <c r="A19" s="3">
        <v>8</v>
      </c>
      <c r="B19" s="4" t="s">
        <v>11</v>
      </c>
      <c r="C19" s="8">
        <f>VLOOKUP(A1,'[2]2020'!$A$1:$AH$101,12,0)</f>
        <v>6691.64</v>
      </c>
      <c r="D19" s="8">
        <f>VLOOKUP(A1,'[2]2020'!$A$1:$AH$102,25,0)</f>
        <v>1637.6</v>
      </c>
      <c r="E19" s="10" t="s">
        <v>33</v>
      </c>
    </row>
    <row r="20" spans="1:5" ht="15.75">
      <c r="A20" s="3">
        <v>9</v>
      </c>
      <c r="B20" s="4" t="s">
        <v>12</v>
      </c>
      <c r="C20" s="8">
        <f>VLOOKUP(A1,'[2]2020'!$A$1:$AH$101,13,0)</f>
        <v>8147.63</v>
      </c>
      <c r="D20" s="8">
        <f>VLOOKUP(A1,'[2]2020'!$A$1:$AH$101,26,0)</f>
        <v>0</v>
      </c>
      <c r="E20" s="10"/>
    </row>
    <row r="21" spans="1:5" ht="31.5">
      <c r="A21" s="3">
        <v>10</v>
      </c>
      <c r="B21" s="4" t="s">
        <v>13</v>
      </c>
      <c r="C21" s="8">
        <f>VLOOKUP(A1,'[2]2020'!$A$1:$AH$101,14,0)</f>
        <v>6910.55</v>
      </c>
      <c r="D21" s="8">
        <f>VLOOKUP(A1,'[2]2020'!$A$1:$AH$101,27,0)</f>
        <v>1398</v>
      </c>
      <c r="E21" s="10" t="s">
        <v>32</v>
      </c>
    </row>
    <row r="22" spans="1:5" ht="15.75" customHeight="1">
      <c r="A22" s="3">
        <v>11</v>
      </c>
      <c r="B22" s="12" t="s">
        <v>14</v>
      </c>
      <c r="C22" s="8">
        <f>VLOOKUP(A1,'[2]2020'!$A$1:$AH$101,15,0)</f>
        <v>7188.14</v>
      </c>
      <c r="D22" s="8">
        <f>VLOOKUP(A1,'[2]2020'!$A$1:$AH$101,28,0)</f>
        <v>0</v>
      </c>
      <c r="E22" s="10"/>
    </row>
    <row r="23" spans="1:5" ht="15.75" customHeight="1">
      <c r="A23" s="3">
        <v>12</v>
      </c>
      <c r="B23" s="12" t="s">
        <v>15</v>
      </c>
      <c r="C23" s="8">
        <f>VLOOKUP(A1,'[2]2020'!$A$1:$AH$101,16,0)</f>
        <v>7960.14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87878.77</v>
      </c>
      <c r="D24" s="9">
        <f>SUM(D12:D23)</f>
        <v>33332.6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-17274.130000000026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2021-02-26T06:01:12Z</dcterms:modified>
  <cp:category/>
  <cp:version/>
  <cp:contentType/>
  <cp:contentStatus/>
</cp:coreProperties>
</file>