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<sst xmlns="http://schemas.openxmlformats.org/spreadsheetml/2006/main" count="36" uniqueCount="36">
  <si>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</si>
  <si>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</si>
  <si>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</si>
  <si>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</si>
  <si>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</si>
  <si>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</si>
  <si>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</si>
  <si>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</si>
  <si>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</si>
  <si>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</si>
  <si>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</si>
  <si>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</si>
  <si>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</si>
  <si>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</si>
  <si>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</si>
  <si>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</si>
  <si>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</si>
  <si>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</si>
  <si>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</si>
  <si>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</si>
  <si>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</si>
  <si>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</si>
  <si>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</si>
  <si>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</si>
  <si>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</si>
  <si>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</si>
  <si>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</si>
  <si>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2506,00 - ремонт стояка ГВС кв. 39-41 (материалы).                                                                      14980,00 - ремонт стояков ХВС и ГВС кв. 69, 72.</t>
  </si>
  <si>
    <t>1532,00 - ремонт стояков ГВС кв. 21-24.</t>
  </si>
  <si>
    <t>178505,00 - демонтаж и монтаж козырьков над входами в подъезды (1-8 под.).</t>
  </si>
  <si>
    <t>8217,00 - ремонт трубопровода ХВС и ГВС (кв. 42, 45, 48 стояки).</t>
  </si>
  <si>
    <t>4623,00 - ремонт стояка ГВС в кв. 122, 125, 126.</t>
  </si>
  <si>
    <t>5814,00 - ремонт трубопровода отопления в подвале.</t>
  </si>
  <si>
    <t>550,00 - замена шарового крана.                               1787,00 - замена шарового крана отопления по стояку кв. 97.</t>
  </si>
  <si>
    <t>4073,00 - ремонт трубопровода ГВС в подвале.                                                                       5073,00 - ремонт трубопровода ГВС (стояк кв. 76, 79).</t>
  </si>
  <si>
    <t>5750,00 - ремонт тепловычислителя количества теплоты.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</si>
</sst>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M17" sqref="M17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2011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ул.Белгородская д.23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5881.9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16292.863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335527.32</v>
      </c>
    </row>
    <row r="12" spans="1:5" ht="63">
      <c r="A12" s="3">
        <v>1</v>
      </c>
      <c r="B12" s="12" t="s">
        <v>4</v>
      </c>
      <c r="C12" s="8">
        <f>VLOOKUP(A1,'[2]2020'!$A$1:$AH$101,5,0)</f>
        <v>16174.61</v>
      </c>
      <c r="D12" s="8">
        <f>VLOOKUP(A1,'[2]2020'!$A$1:$AH$101,18,0)</f>
        <v>17486</v>
      </c>
      <c r="E12" s="10" t="s">
        <v>27</v>
      </c>
    </row>
    <row r="13" spans="1:5" ht="16.5" customHeight="1">
      <c r="A13" s="3">
        <v>2</v>
      </c>
      <c r="B13" s="12" t="s">
        <v>5</v>
      </c>
      <c r="C13" s="8">
        <f>VLOOKUP(A1,'[2]2020'!$A$1:$AH$101,6,0)</f>
        <v>15330.050000000001</v>
      </c>
      <c r="D13" s="8">
        <f>VLOOKUP(A1,'[2]2020'!$A$1:$AH$101,19,0)</f>
        <v>1532</v>
      </c>
      <c r="E13" s="10" t="s">
        <v>28</v>
      </c>
    </row>
    <row r="14" spans="1:5" ht="46.5" customHeight="1">
      <c r="A14" s="3">
        <v>3</v>
      </c>
      <c r="B14" s="12" t="s">
        <v>6</v>
      </c>
      <c r="C14" s="8">
        <f>VLOOKUP(A1,'[2]2020'!$A$1:$AH$101,7,0)</f>
        <v>15322.26</v>
      </c>
      <c r="D14" s="8">
        <f>VLOOKUP(A1,'[2]2020'!$A$1:$AH$101,20,0)</f>
        <v>178505</v>
      </c>
      <c r="E14" s="10" t="s">
        <v>29</v>
      </c>
    </row>
    <row r="15" spans="1:5" ht="31.5">
      <c r="A15" s="3">
        <v>4</v>
      </c>
      <c r="B15" s="12" t="s">
        <v>7</v>
      </c>
      <c r="C15" s="8">
        <f>VLOOKUP(A1,'[2]2020'!$A$1:$AH$101,8,0)</f>
        <v>14179.4</v>
      </c>
      <c r="D15" s="8">
        <f>VLOOKUP(A1,'[2]2020'!$A$1:$AH$101,21,0)</f>
        <v>8217</v>
      </c>
      <c r="E15" s="10" t="s">
        <v>30</v>
      </c>
    </row>
    <row r="16" spans="1:5" ht="15.75">
      <c r="A16" s="3">
        <v>5</v>
      </c>
      <c r="B16" s="12" t="s">
        <v>8</v>
      </c>
      <c r="C16" s="8">
        <f>VLOOKUP(A1,'[2]2020'!$A$1:$AH$101,9,0)</f>
        <v>17357.69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12627.43</v>
      </c>
      <c r="D17" s="8">
        <f>VLOOKUP(A1,'[2]2020'!$A$1:$AH$101,23,0)</f>
        <v>0</v>
      </c>
      <c r="E17" s="10"/>
    </row>
    <row r="18" spans="1:5" ht="31.5">
      <c r="A18" s="3">
        <v>7</v>
      </c>
      <c r="B18" s="4" t="s">
        <v>10</v>
      </c>
      <c r="C18" s="8">
        <f>VLOOKUP(A1,'[2]2020'!$A$1:$AH$101,11,0)</f>
        <v>14600.86</v>
      </c>
      <c r="D18" s="8">
        <f>VLOOKUP(A1,'[2]2020'!$A$1:$AH$101,24,0)</f>
        <v>5750</v>
      </c>
      <c r="E18" s="10" t="s">
        <v>35</v>
      </c>
    </row>
    <row r="19" spans="1:5" ht="31.5">
      <c r="A19" s="3">
        <v>8</v>
      </c>
      <c r="B19" s="12" t="s">
        <v>11</v>
      </c>
      <c r="C19" s="8">
        <f>VLOOKUP(A1,'[2]2020'!$A$1:$AH$101,12,0)</f>
        <v>14850.17</v>
      </c>
      <c r="D19" s="8">
        <f>VLOOKUP(A1,'[2]2020'!$A$1:$AH$102,25,0)</f>
        <v>4623</v>
      </c>
      <c r="E19" s="10" t="s">
        <v>31</v>
      </c>
    </row>
    <row r="20" spans="1:5" ht="15.75">
      <c r="A20" s="3">
        <v>9</v>
      </c>
      <c r="B20" s="4" t="s">
        <v>12</v>
      </c>
      <c r="C20" s="8">
        <f>VLOOKUP(A1,'[2]2020'!$A$1:$AH$101,13,0)</f>
        <v>15667.36</v>
      </c>
      <c r="D20" s="8">
        <f>VLOOKUP(A1,'[2]2020'!$A$1:$AH$101,26,0)</f>
        <v>0</v>
      </c>
      <c r="E20" s="10"/>
    </row>
    <row r="21" spans="1:5" ht="31.5">
      <c r="A21" s="3">
        <v>10</v>
      </c>
      <c r="B21" s="12" t="s">
        <v>13</v>
      </c>
      <c r="C21" s="8">
        <f>VLOOKUP(A1,'[2]2020'!$A$1:$AH$101,14,0)</f>
        <v>15138.02</v>
      </c>
      <c r="D21" s="8">
        <f>VLOOKUP(A1,'[2]2020'!$A$1:$AH$101,27,0)</f>
        <v>5814</v>
      </c>
      <c r="E21" s="10" t="s">
        <v>32</v>
      </c>
    </row>
    <row r="22" spans="1:5" ht="46.5" customHeight="1">
      <c r="A22" s="3">
        <v>11</v>
      </c>
      <c r="B22" s="12" t="s">
        <v>14</v>
      </c>
      <c r="C22" s="8">
        <f>VLOOKUP(A1,'[2]2020'!$A$1:$AH$101,15,0)</f>
        <v>14340.12</v>
      </c>
      <c r="D22" s="8">
        <f>VLOOKUP(A1,'[2]2020'!$A$1:$AH$101,28,0)</f>
        <v>5313</v>
      </c>
      <c r="E22" s="10" t="s">
        <v>33</v>
      </c>
    </row>
    <row r="23" spans="1:5" ht="63" customHeight="1">
      <c r="A23" s="3">
        <v>12</v>
      </c>
      <c r="B23" s="12" t="s">
        <v>15</v>
      </c>
      <c r="C23" s="8">
        <f>VLOOKUP(A1,'[2]2020'!$A$1:$AH$101,16,0)</f>
        <v>16978.91</v>
      </c>
      <c r="D23" s="8">
        <f>VLOOKUP(A1,'[2]2020'!$A$1:$AH$101,29,0)</f>
        <v>9146</v>
      </c>
      <c r="E23" s="10" t="s">
        <v>34</v>
      </c>
    </row>
    <row r="24" spans="1:5" ht="15.75">
      <c r="A24" s="22" t="s">
        <v>16</v>
      </c>
      <c r="B24" s="23"/>
      <c r="C24" s="9">
        <f>SUM(C12:C23)</f>
        <v>182566.88</v>
      </c>
      <c r="D24" s="9">
        <f>SUM(D12:D23)</f>
        <v>236386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281708.2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2021-02-25T06:02:53Z</dcterms:modified>
  <cp:category/>
  <cp:version/>
  <cp:contentType/>
  <cp:contentStatus/>
</cp:coreProperties>
</file>