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<sst xmlns="http://schemas.openxmlformats.org/spreadsheetml/2006/main" count="31" uniqueCount="31">
  <si>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</si>
  <si>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</si>
  <si>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</si>
  <si>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</si>
  <si>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</si>
  <si>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</si>
  <si>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</si>
  <si>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</si>
  <si>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</si>
  <si>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</si>
  <si>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</si>
  <si>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</si>
  <si>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</si>
  <si>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</si>
  <si>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</si>
  <si>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</si>
  <si>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</si>
  <si>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</si>
  <si>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</si>
  <si>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</si>
  <si>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</si>
  <si>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</si>
  <si>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</si>
  <si>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</si>
  <si>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</si>
  <si>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</si>
  <si>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</si>
  <si>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107224,00 - ремонт подъездов (1, 2 под).    1366,00 - прочистка вентканала кв. 18.</t>
  </si>
  <si>
    <t>Поступления д/с от провайдеров за 2018 г.</t>
  </si>
  <si>
    <t>Поступления д/с от провайдеров за 2019 г.</t>
  </si>
  <si>
    <t>Поступления д/с от провайдеров за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</si>
</sst>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2" fontId="43" fillId="0" borderId="0" xfId="0" applyNumberFormat="1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45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3" fillId="0" borderId="0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left"/>
    </xf>
    <xf numFmtId="0" fontId="43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4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0">
      <selection activeCell="A3" sqref="A3:E3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1883</v>
      </c>
      <c r="B1" s="21"/>
      <c r="C1" s="21"/>
      <c r="D1" s="21"/>
      <c r="E1" s="21"/>
    </row>
    <row r="2" spans="1:5" ht="24.75" customHeight="1">
      <c r="A2" s="23" t="s">
        <v>26</v>
      </c>
      <c r="B2" s="23"/>
      <c r="C2" s="23"/>
      <c r="D2" s="23"/>
      <c r="E2" s="23"/>
    </row>
    <row r="3" spans="1:5" ht="41.25" customHeight="1">
      <c r="A3" s="24" t="s">
        <v>23</v>
      </c>
      <c r="B3" s="25"/>
      <c r="C3" s="25"/>
      <c r="D3" s="25"/>
      <c r="E3" s="25"/>
    </row>
    <row r="4" spans="1:5" ht="18.75" customHeight="1">
      <c r="A4" s="26" t="s">
        <v>24</v>
      </c>
      <c r="B4" s="27"/>
      <c r="C4" s="27"/>
      <c r="D4" s="27"/>
      <c r="E4" s="27"/>
    </row>
    <row r="5" spans="1:5" ht="30.75" customHeight="1">
      <c r="A5" s="22" t="str">
        <f>VLOOKUP(A1,'[1]2019'!$A$1:$AH$99,2,0)</f>
        <v>ул.Белгородская д.20</v>
      </c>
      <c r="B5" s="22"/>
      <c r="C5" s="22"/>
      <c r="D5" s="22"/>
      <c r="E5" s="22"/>
    </row>
    <row r="6" spans="1:5" ht="15.75" customHeight="1">
      <c r="A6" s="20" t="s">
        <v>17</v>
      </c>
      <c r="B6" s="20"/>
      <c r="C6" s="20"/>
      <c r="D6" s="20"/>
      <c r="E6" s="5">
        <f>VLOOKUP(A1,'[1]2019'!$A$1:$AH$101,3,0)</f>
        <v>1275.18</v>
      </c>
    </row>
    <row r="7" spans="1:5" ht="15" customHeight="1">
      <c r="A7" s="20" t="s">
        <v>18</v>
      </c>
      <c r="B7" s="20"/>
      <c r="C7" s="20"/>
      <c r="D7" s="20"/>
      <c r="E7" s="5">
        <v>2.77</v>
      </c>
    </row>
    <row r="8" spans="1:5" ht="33" customHeight="1">
      <c r="A8" s="20" t="s">
        <v>19</v>
      </c>
      <c r="B8" s="20"/>
      <c r="C8" s="20"/>
      <c r="D8" s="20"/>
      <c r="E8" s="15">
        <f>E7*E6</f>
        <v>3532.2486000000004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9" t="s">
        <v>21</v>
      </c>
      <c r="B11" s="30"/>
      <c r="C11" s="30"/>
      <c r="D11" s="30"/>
      <c r="E11" s="6">
        <f>VLOOKUP(A1,'[2]2020'!$A$1:$AH$101,4,0)</f>
        <v>122943.17000000001</v>
      </c>
    </row>
    <row r="12" spans="1:5" ht="15.75">
      <c r="A12" s="3">
        <v>1</v>
      </c>
      <c r="B12" s="12" t="s">
        <v>4</v>
      </c>
      <c r="C12" s="8">
        <f>VLOOKUP(A1,'[2]2020'!$A$1:$AH$101,5,0)</f>
        <v>2730.81</v>
      </c>
      <c r="D12" s="8">
        <f>VLOOKUP(A1,'[2]2020'!$A$1:$AH$101,18,0)</f>
        <v>0</v>
      </c>
      <c r="E12" s="10"/>
    </row>
    <row r="13" spans="1:5" ht="13.5" customHeight="1">
      <c r="A13" s="3">
        <v>2</v>
      </c>
      <c r="B13" s="12" t="s">
        <v>5</v>
      </c>
      <c r="C13" s="8">
        <f>VLOOKUP(A1,'[2]2020'!$A$1:$AH$101,6,0)</f>
        <v>3452.76</v>
      </c>
      <c r="D13" s="8">
        <f>VLOOKUP(A1,'[2]2020'!$A$1:$AH$101,19,0)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VLOOKUP(A1,'[2]2020'!$A$1:$AH$101,7,0)</f>
        <v>2853.31</v>
      </c>
      <c r="D14" s="8">
        <f>VLOOKUP(A1,'[2]2020'!$A$1:$AH$101,20,0)</f>
        <v>0</v>
      </c>
      <c r="E14" s="10"/>
    </row>
    <row r="15" spans="1:5" ht="33" customHeight="1">
      <c r="A15" s="3">
        <v>4</v>
      </c>
      <c r="B15" s="12" t="s">
        <v>7</v>
      </c>
      <c r="C15" s="8">
        <f>VLOOKUP(A1,'[2]2020'!$A$1:$AH$101,8,0)</f>
        <v>2311.35</v>
      </c>
      <c r="D15" s="8">
        <f>VLOOKUP(A1,'[2]2020'!$A$1:$AH$101,21,0)</f>
        <v>108590</v>
      </c>
      <c r="E15" s="10" t="s">
        <v>27</v>
      </c>
    </row>
    <row r="16" spans="1:5" ht="15.75">
      <c r="A16" s="3">
        <v>5</v>
      </c>
      <c r="B16" s="12" t="s">
        <v>8</v>
      </c>
      <c r="C16" s="8">
        <f>VLOOKUP(A1,'[2]2020'!$A$1:$AH$101,9,0)</f>
        <v>3027.4700000000003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2004.1200000000001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2326.4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3114.08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3447.79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2585.05</v>
      </c>
      <c r="D21" s="8">
        <f>VLOOKUP(A1,'[2]2020'!$A$1:$AH$101,27,0)</f>
        <v>0</v>
      </c>
      <c r="E21" s="10"/>
    </row>
    <row r="22" spans="1:5" ht="14.25" customHeight="1">
      <c r="A22" s="3">
        <v>11</v>
      </c>
      <c r="B22" s="12" t="s">
        <v>14</v>
      </c>
      <c r="C22" s="8">
        <f>VLOOKUP(A1,'[2]2020'!$A$1:$AH$101,15,0)</f>
        <v>2510.63</v>
      </c>
      <c r="D22" s="8">
        <f>VLOOKUP(A1,'[2]2020'!$A$1:$AH$101,28,0)</f>
        <v>0</v>
      </c>
      <c r="E22" s="10"/>
    </row>
    <row r="23" spans="1:5" ht="15" customHeight="1">
      <c r="A23" s="3">
        <v>12</v>
      </c>
      <c r="B23" s="12" t="s">
        <v>15</v>
      </c>
      <c r="C23" s="8">
        <f>VLOOKUP(A1,'[2]2020'!$A$1:$AH$101,16,0)</f>
        <v>5505.4800000000005</v>
      </c>
      <c r="D23" s="8">
        <f>VLOOKUP(A1,'[2]2020'!$A$1:$AH$101,29,0)</f>
        <v>0</v>
      </c>
      <c r="E23" s="10"/>
    </row>
    <row r="24" spans="1:5" ht="30" customHeight="1">
      <c r="A24" s="31" t="s">
        <v>28</v>
      </c>
      <c r="B24" s="32"/>
      <c r="C24" s="8">
        <v>3000</v>
      </c>
      <c r="D24" s="8"/>
      <c r="E24" s="10"/>
    </row>
    <row r="25" spans="1:5" ht="30.75" customHeight="1">
      <c r="A25" s="31" t="s">
        <v>29</v>
      </c>
      <c r="B25" s="32"/>
      <c r="C25" s="8">
        <v>3000</v>
      </c>
      <c r="D25" s="8"/>
      <c r="E25" s="10"/>
    </row>
    <row r="26" spans="1:5" ht="30" customHeight="1">
      <c r="A26" s="31" t="s">
        <v>30</v>
      </c>
      <c r="B26" s="32"/>
      <c r="C26" s="8">
        <v>3000</v>
      </c>
      <c r="D26" s="8"/>
      <c r="E26" s="10"/>
    </row>
    <row r="27" spans="1:5" ht="15.75">
      <c r="A27" s="18" t="s">
        <v>16</v>
      </c>
      <c r="B27" s="19"/>
      <c r="C27" s="9">
        <f>SUM(C12:C26)</f>
        <v>44869.25000000001</v>
      </c>
      <c r="D27" s="9">
        <f>SUM(D12:D23)</f>
        <v>108590</v>
      </c>
      <c r="E27" s="11"/>
    </row>
    <row r="28" spans="1:5" ht="15.75">
      <c r="A28" s="29" t="s">
        <v>25</v>
      </c>
      <c r="B28" s="30"/>
      <c r="C28" s="30"/>
      <c r="D28" s="30"/>
      <c r="E28" s="17">
        <f>E11+C27-D27</f>
        <v>59222.42000000001</v>
      </c>
    </row>
    <row r="30" spans="1:5" ht="18.75">
      <c r="A30" s="28" t="s">
        <v>20</v>
      </c>
      <c r="B30" s="28"/>
      <c r="C30" s="28"/>
      <c r="D30" s="28"/>
      <c r="E30" s="28"/>
    </row>
    <row r="31" spans="1:5" ht="18.75">
      <c r="A31" s="7"/>
      <c r="B31" s="7"/>
      <c r="C31" s="7"/>
      <c r="D31" s="7"/>
      <c r="E31" s="7"/>
    </row>
    <row r="32" spans="1:5" ht="18.75">
      <c r="A32" s="7"/>
      <c r="B32" s="7"/>
      <c r="C32" s="7"/>
      <c r="D32" s="7"/>
      <c r="E32" s="7"/>
    </row>
  </sheetData>
  <sheetProtection/>
  <mergeCells count="15">
    <mergeCell ref="A30:E30"/>
    <mergeCell ref="A11:D11"/>
    <mergeCell ref="A28:D28"/>
    <mergeCell ref="A6:D6"/>
    <mergeCell ref="A8:D8"/>
    <mergeCell ref="A25:B25"/>
    <mergeCell ref="A24:B24"/>
    <mergeCell ref="A26:B26"/>
    <mergeCell ref="A27:B27"/>
    <mergeCell ref="A7:D7"/>
    <mergeCell ref="B1:E1"/>
    <mergeCell ref="A5:E5"/>
    <mergeCell ref="A2:E2"/>
    <mergeCell ref="A3:E3"/>
    <mergeCell ref="A4:E4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2021-02-24T06:51:41Z</cp:lastPrinted>
  <dcterms:created xsi:type="dcterms:W3CDTF">2016-02-16T05:22:24Z</dcterms:created>
  <dcterms:modified xsi:type="dcterms:W3CDTF">2021-02-24T06:53:33Z</dcterms:modified>
  <cp:category/>
  <cp:version/>
  <cp:contentType/>
  <cp:contentStatus/>
</cp:coreProperties>
</file>