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<sst xmlns="http://schemas.openxmlformats.org/spreadsheetml/2006/main" count="30" uniqueCount="30">
  <si>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</si>
  <si>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</si>
  <si>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</si>
  <si>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</si>
  <si>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</si>
  <si>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</si>
  <si>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</si>
  <si>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</si>
  <si>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</si>
  <si>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</si>
  <si>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</si>
  <si>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</si>
  <si>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</si>
  <si>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</si>
  <si>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</si>
  <si>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</si>
  <si>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</si>
  <si>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</si>
  <si>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</si>
  <si>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</si>
  <si>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</si>
  <si>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</si>
  <si>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</si>
  <si>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</si>
  <si>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</si>
  <si>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9500,00 - ремонт  преобразователя расхода ВЭПС 40.</t>
  </si>
  <si>
    <t>7000,00 - ремонт преобразователя расхода ВПС-40.</t>
  </si>
  <si>
    <t>2377,00 - замена запорной арматуры на стояках отопления (1 подъезд), подвал.           4546,00 - замена крана ф80 на тепловом узле.                                                                      2883,00 - замена участка трубопровода отопления в кв. 75.                                                             3461,00 - ремонт трубопровода канализации.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</si>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</sst>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25113</v>
          </cell>
          <cell r="AB7">
            <v>15057</v>
          </cell>
          <cell r="AC7">
            <v>4786</v>
          </cell>
          <cell r="AE7">
            <v>88958.42</v>
          </cell>
          <cell r="AF7">
            <v>-71820.30000000003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U54">
            <v>4769</v>
          </cell>
          <cell r="AA54">
            <v>4024</v>
          </cell>
          <cell r="AB54">
            <v>29582</v>
          </cell>
          <cell r="AD54">
            <v>51823</v>
          </cell>
          <cell r="AE54">
            <v>94690</v>
          </cell>
          <cell r="AF54">
            <v>108836.59999999995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AE57">
            <v>0</v>
          </cell>
          <cell r="AF57">
            <v>27989.32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12126</v>
          </cell>
          <cell r="AF73">
            <v>432609.44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16992</v>
          </cell>
          <cell r="Y78">
            <v>7500</v>
          </cell>
          <cell r="AB78">
            <v>80065</v>
          </cell>
          <cell r="AC78">
            <v>23131</v>
          </cell>
          <cell r="AD78">
            <v>217296</v>
          </cell>
          <cell r="AE78">
            <v>386508</v>
          </cell>
          <cell r="AF78">
            <v>1207246.0800000003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S81">
            <v>7000</v>
          </cell>
          <cell r="Z81">
            <v>9500</v>
          </cell>
          <cell r="AB81">
            <v>13267</v>
          </cell>
          <cell r="AE81">
            <v>29767</v>
          </cell>
          <cell r="AF81">
            <v>270734.6899999998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7721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29</v>
      </c>
      <c r="B3" s="22"/>
      <c r="C3" s="22"/>
      <c r="D3" s="22"/>
      <c r="E3" s="22"/>
    </row>
    <row r="4" spans="1:5" ht="18.75" customHeight="1">
      <c r="A4" s="23" t="s">
        <v>23</v>
      </c>
      <c r="B4" s="24"/>
      <c r="C4" s="24"/>
      <c r="D4" s="24"/>
      <c r="E4" s="24"/>
    </row>
    <row r="5" spans="1:5" ht="30.75" customHeight="1">
      <c r="A5" s="19" t="str">
        <f>VLOOKUP(A1,'[2]2019'!$A$1:$AH$99,2,0)</f>
        <v>ул.Черняховского д.16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VLOOKUP(A1,'[1]ТР 2018'!$A$1:$AH$101,3,0)</f>
        <v>4317.2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11958.644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28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VLOOKUP(A1,'[2]2019'!$A$1:$AH$101,4,0)</f>
        <v>171901.97999999986</v>
      </c>
    </row>
    <row r="12" spans="1:5" ht="31.5">
      <c r="A12" s="3">
        <v>1</v>
      </c>
      <c r="B12" s="12" t="s">
        <v>4</v>
      </c>
      <c r="C12" s="8">
        <f>VLOOKUP(A1,'[2]2019'!$A$1:$AH$101,5,0)</f>
        <v>10311.62</v>
      </c>
      <c r="D12" s="8">
        <f>VLOOKUP(A1,'[2]2019'!$A$1:$AH$101,19,0)</f>
        <v>7000</v>
      </c>
      <c r="E12" s="10" t="s">
        <v>26</v>
      </c>
    </row>
    <row r="13" spans="1:5" ht="17.25" customHeight="1">
      <c r="A13" s="3">
        <v>2</v>
      </c>
      <c r="B13" s="12" t="s">
        <v>5</v>
      </c>
      <c r="C13" s="8">
        <f>VLOOKUP(A1,'[2]2019'!$A$1:$AH$101,6,0)</f>
        <v>9537.88</v>
      </c>
      <c r="D13" s="8">
        <f>VLOOKUP(A1,'[2]2019'!$A$1:$AH$101,20,0)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VLOOKUP(A1,'[2]2019'!$A$1:$AH$101,7,0)</f>
        <v>10972.08</v>
      </c>
      <c r="D14" s="8">
        <f>VLOOKUP(A1,'[2]2019'!$A$1:$AH$101,21,0)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VLOOKUP(A1,'[2]2019'!$A$1:$AH$101,8,0)</f>
        <v>10276.96</v>
      </c>
      <c r="D15" s="8">
        <f>VLOOKUP(A1,'[2]2019'!$A$1:$AH$101,22,0)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VLOOKUP(A1,'[2]2019'!$A$1:$AH$101,9,0)</f>
        <v>9741.029999999999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11904.01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9711.68</v>
      </c>
      <c r="D18" s="8">
        <f>VLOOKUP(A1,'[2]2019'!$A$1:$AH$101,25,0)</f>
        <v>0</v>
      </c>
      <c r="E18" s="10"/>
    </row>
    <row r="19" spans="1:5" ht="31.5">
      <c r="A19" s="3">
        <v>8</v>
      </c>
      <c r="B19" s="12" t="s">
        <v>11</v>
      </c>
      <c r="C19" s="8">
        <f>VLOOKUP(A1,'[2]2019'!$A$1:$AH$101,12,0)</f>
        <v>10642.1</v>
      </c>
      <c r="D19" s="8">
        <f>VLOOKUP(A1,'[2]2019'!$A$1:$AH$102,26,0)</f>
        <v>9500</v>
      </c>
      <c r="E19" s="10" t="s">
        <v>25</v>
      </c>
    </row>
    <row r="20" spans="1:5" ht="15.75">
      <c r="A20" s="3">
        <v>9</v>
      </c>
      <c r="B20" s="4" t="s">
        <v>12</v>
      </c>
      <c r="C20" s="8">
        <f>VLOOKUP(A1,'[2]2019'!$A$1:$AH$101,13,0)</f>
        <v>11146.619999999999</v>
      </c>
      <c r="D20" s="8">
        <f>VLOOKUP(A1,'[2]2019'!$A$1:$AH$101,27,0)</f>
        <v>0</v>
      </c>
      <c r="E20" s="10"/>
    </row>
    <row r="21" spans="1:5" ht="126">
      <c r="A21" s="3">
        <v>10</v>
      </c>
      <c r="B21" s="12" t="s">
        <v>13</v>
      </c>
      <c r="C21" s="8">
        <f>VLOOKUP(A1,'[2]2019'!$A$1:$AH$101,14,0)</f>
        <v>9926.369999999999</v>
      </c>
      <c r="D21" s="8">
        <f>VLOOKUP(A1,'[2]2019'!$A$1:$AH$101,28,0)</f>
        <v>13267</v>
      </c>
      <c r="E21" s="10" t="s">
        <v>27</v>
      </c>
    </row>
    <row r="22" spans="1:5" ht="15.75">
      <c r="A22" s="3">
        <v>11</v>
      </c>
      <c r="B22" s="12" t="s">
        <v>14</v>
      </c>
      <c r="C22" s="8">
        <f>VLOOKUP(A1,'[2]2019'!$A$1:$AH$101,15,0)</f>
        <v>11662.46</v>
      </c>
      <c r="D22" s="8">
        <f>VLOOKUP(A1,'[2]2019'!$A$1:$AH$101,29,0)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VLOOKUP(A1,'[2]2019'!$A$1:$AH$101,16,0)</f>
        <v>12766.9</v>
      </c>
      <c r="D23" s="8">
        <f>VLOOKUP(A1,'[2]2019'!$A$1:$AH$101,30,0)</f>
        <v>0</v>
      </c>
      <c r="E23" s="10"/>
    </row>
    <row r="24" spans="1:5" ht="15.75">
      <c r="A24" s="29" t="s">
        <v>16</v>
      </c>
      <c r="B24" s="30"/>
      <c r="C24" s="9">
        <f>SUM(C12:C23)</f>
        <v>128599.70999999999</v>
      </c>
      <c r="D24" s="9">
        <f>SUM(D12:D23)</f>
        <v>29767</v>
      </c>
      <c r="E24" s="11"/>
    </row>
    <row r="25" spans="1:5" ht="15.75">
      <c r="A25" s="26" t="s">
        <v>24</v>
      </c>
      <c r="B25" s="27"/>
      <c r="C25" s="27"/>
      <c r="D25" s="27"/>
      <c r="E25" s="17">
        <f>E11+C24-D24</f>
        <v>270734.6899999998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2020-03-19T07:02:18Z</dcterms:modified>
  <cp:category/>
  <cp:version/>
  <cp:contentType/>
  <cp:contentStatus/>
</cp:coreProperties>
</file>