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<sst xmlns="http://schemas.openxmlformats.org/spreadsheetml/2006/main" count="28" uniqueCount="28">
  <si>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</si>
  <si>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</si>
  <si>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</si>
  <si>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</si>
  <si>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</si>
  <si>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</si>
  <si>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</si>
  <si>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</si>
  <si>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</si>
  <si>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</si>
  <si>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</si>
  <si>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</si>
  <si>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</si>
  <si>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</si>
  <si>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</si>
  <si>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</si>
  <si>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</si>
  <si>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</si>
  <si>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</si>
  <si>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</si>
  <si>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</si>
  <si>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</si>
  <si>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</si>
  <si>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</si>
  <si>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</si>
  <si>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3327,00 - прочистка вентканалов кв. 6, 9, 10.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</si>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</sst>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2126</v>
      </c>
      <c r="B1" s="25"/>
      <c r="C1" s="25"/>
      <c r="D1" s="25"/>
      <c r="E1" s="25"/>
    </row>
    <row r="2" spans="1:5" ht="24.75" customHeight="1">
      <c r="A2" s="27" t="s">
        <v>20</v>
      </c>
      <c r="B2" s="27"/>
      <c r="C2" s="27"/>
      <c r="D2" s="27"/>
      <c r="E2" s="27"/>
    </row>
    <row r="3" spans="1:5" ht="41.25" customHeight="1">
      <c r="A3" s="28" t="s">
        <v>27</v>
      </c>
      <c r="B3" s="29"/>
      <c r="C3" s="29"/>
      <c r="D3" s="29"/>
      <c r="E3" s="29"/>
    </row>
    <row r="4" spans="1:5" ht="18.75" customHeight="1">
      <c r="A4" s="30" t="s">
        <v>23</v>
      </c>
      <c r="B4" s="31"/>
      <c r="C4" s="31"/>
      <c r="D4" s="31"/>
      <c r="E4" s="31"/>
    </row>
    <row r="5" spans="1:5" ht="30.75" customHeight="1">
      <c r="A5" s="26" t="str">
        <f>VLOOKUP(A1,'[2]2019'!$A$1:$AH$99,2,0)</f>
        <v>ул.Резиновая д.10/9</v>
      </c>
      <c r="B5" s="26"/>
      <c r="C5" s="26"/>
      <c r="D5" s="26"/>
      <c r="E5" s="26"/>
    </row>
    <row r="6" spans="1:5" ht="15.75" customHeight="1">
      <c r="A6" s="22" t="s">
        <v>17</v>
      </c>
      <c r="B6" s="22"/>
      <c r="C6" s="22"/>
      <c r="D6" s="22"/>
      <c r="E6" s="5">
        <f>VLOOKUP(A1,'[1]ТР 2018'!$A$1:$AH$101,3,0)</f>
        <v>806.52</v>
      </c>
    </row>
    <row r="7" spans="1:5" ht="15" customHeight="1">
      <c r="A7" s="22" t="s">
        <v>18</v>
      </c>
      <c r="B7" s="22"/>
      <c r="C7" s="22"/>
      <c r="D7" s="22"/>
      <c r="E7" s="5">
        <v>2.77</v>
      </c>
    </row>
    <row r="8" spans="1:5" ht="33" customHeight="1">
      <c r="A8" s="22" t="s">
        <v>19</v>
      </c>
      <c r="B8" s="22"/>
      <c r="C8" s="22"/>
      <c r="D8" s="22"/>
      <c r="E8" s="15">
        <f>E7*E6</f>
        <v>2234.0604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26</v>
      </c>
      <c r="C10" s="2" t="s">
        <v>2</v>
      </c>
      <c r="D10" s="2" t="s">
        <v>3</v>
      </c>
      <c r="E10" s="2" t="s">
        <v>0</v>
      </c>
    </row>
    <row r="11" spans="1:5" ht="15.75">
      <c r="A11" s="20" t="s">
        <v>22</v>
      </c>
      <c r="B11" s="21"/>
      <c r="C11" s="21"/>
      <c r="D11" s="21"/>
      <c r="E11" s="6">
        <f>VLOOKUP(A1,'[2]2019'!$A$1:$AH$101,4,0)</f>
        <v>76942.06</v>
      </c>
    </row>
    <row r="12" spans="1:5" ht="15.75">
      <c r="A12" s="3">
        <v>1</v>
      </c>
      <c r="B12" s="12" t="s">
        <v>4</v>
      </c>
      <c r="C12" s="8">
        <f>VLOOKUP(A1,'[2]2019'!$A$1:$AH$101,5,0)</f>
        <v>2089.19</v>
      </c>
      <c r="D12" s="8">
        <f>VLOOKUP(A1,'[2]2019'!$A$1:$AH$101,19,0)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VLOOKUP(A1,'[2]2019'!$A$1:$AH$101,6,0)</f>
        <v>1700.84</v>
      </c>
      <c r="D13" s="8">
        <f>VLOOKUP(A1,'[2]2019'!$A$1:$AH$101,20,0)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VLOOKUP(A1,'[2]2019'!$A$1:$AH$101,7,0)</f>
        <v>1819.12</v>
      </c>
      <c r="D14" s="8">
        <f>VLOOKUP(A1,'[2]2019'!$A$1:$AH$101,21,0)</f>
        <v>0</v>
      </c>
      <c r="E14" s="10"/>
    </row>
    <row r="15" spans="1:5" ht="15.75">
      <c r="A15" s="3">
        <v>4</v>
      </c>
      <c r="B15" s="4" t="s">
        <v>7</v>
      </c>
      <c r="C15" s="8">
        <f>VLOOKUP(A1,'[2]2019'!$A$1:$AH$101,8,0)</f>
        <v>1600.56</v>
      </c>
      <c r="D15" s="8">
        <f>VLOOKUP(A1,'[2]2019'!$A$1:$AH$101,22,0)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VLOOKUP(A1,'[2]2019'!$A$1:$AH$101,9,0)</f>
        <v>2087.8</v>
      </c>
      <c r="D16" s="8">
        <f>VLOOKUP(A1,'[2]2019'!$A$1:$AH$101,23,0)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VLOOKUP(A1,'[2]2019'!$A$1:$AH$101,10,0)</f>
        <v>2014.3500000000001</v>
      </c>
      <c r="D17" s="8">
        <f>VLOOKUP(A1,'[2]2019'!$A$1:$AH$101,24,0)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VLOOKUP(A1,'[2]2019'!$A$1:$AH$101,11,0)</f>
        <v>1735.23</v>
      </c>
      <c r="D18" s="8">
        <f>VLOOKUP(A1,'[2]2019'!$A$1:$AH$101,25,0)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VLOOKUP(A1,'[2]2019'!$A$1:$AH$101,12,0)</f>
        <v>1866.1200000000001</v>
      </c>
      <c r="D19" s="8">
        <f>VLOOKUP(A1,'[2]2019'!$A$1:$AH$102,26,0)</f>
        <v>0</v>
      </c>
      <c r="E19" s="18"/>
    </row>
    <row r="20" spans="1:5" ht="31.5">
      <c r="A20" s="3">
        <v>9</v>
      </c>
      <c r="B20" s="12" t="s">
        <v>12</v>
      </c>
      <c r="C20" s="8">
        <f>VLOOKUP(A1,'[2]2019'!$A$1:$AH$101,13,0)</f>
        <v>1566.47</v>
      </c>
      <c r="D20" s="8">
        <f>VLOOKUP(A1,'[2]2019'!$A$1:$AH$101,27,0)</f>
        <v>3327</v>
      </c>
      <c r="E20" s="10" t="s">
        <v>25</v>
      </c>
    </row>
    <row r="21" spans="1:5" ht="15.75">
      <c r="A21" s="3">
        <v>10</v>
      </c>
      <c r="B21" s="4" t="s">
        <v>13</v>
      </c>
      <c r="C21" s="8">
        <f>VLOOKUP(A1,'[2]2019'!$A$1:$AH$101,14,0)</f>
        <v>2226.31</v>
      </c>
      <c r="D21" s="8">
        <f>VLOOKUP(A1,'[2]2019'!$A$1:$AH$101,28,0)</f>
        <v>0</v>
      </c>
      <c r="E21" s="10"/>
    </row>
    <row r="22" spans="1:5" ht="15.75">
      <c r="A22" s="3">
        <v>11</v>
      </c>
      <c r="B22" s="12" t="s">
        <v>14</v>
      </c>
      <c r="C22" s="8">
        <f>VLOOKUP(A1,'[2]2019'!$A$1:$AH$101,15,0)</f>
        <v>1385.6000000000001</v>
      </c>
      <c r="D22" s="8">
        <f>VLOOKUP(A1,'[2]2019'!$A$1:$AH$101,29,0)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VLOOKUP(A1,'[2]2019'!$A$1:$AH$101,16,0)</f>
        <v>3578.91</v>
      </c>
      <c r="D23" s="8">
        <f>VLOOKUP(A1,'[2]2019'!$A$1:$AH$101,30,0)</f>
        <v>0</v>
      </c>
      <c r="E23" s="10"/>
    </row>
    <row r="24" spans="1:5" ht="15.75">
      <c r="A24" s="23" t="s">
        <v>16</v>
      </c>
      <c r="B24" s="24"/>
      <c r="C24" s="9">
        <f>SUM(C12:C23)</f>
        <v>23670.5</v>
      </c>
      <c r="D24" s="9">
        <f>SUM(D12:D23)</f>
        <v>3327</v>
      </c>
      <c r="E24" s="11"/>
    </row>
    <row r="25" spans="1:5" ht="15.75">
      <c r="A25" s="20" t="s">
        <v>24</v>
      </c>
      <c r="B25" s="21"/>
      <c r="C25" s="21"/>
      <c r="D25" s="21"/>
      <c r="E25" s="17">
        <f>E11+C24-D24</f>
        <v>97285.56</v>
      </c>
    </row>
    <row r="29" spans="1:5" ht="18.75">
      <c r="A29" s="19" t="s">
        <v>21</v>
      </c>
      <c r="B29" s="19"/>
      <c r="C29" s="19"/>
      <c r="D29" s="19"/>
      <c r="E29" s="19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9"/>
      <c r="B32" s="19"/>
      <c r="C32" s="19"/>
      <c r="D32" s="19"/>
      <c r="E32" s="19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2020-03-19T06:27:35Z</dcterms:modified>
  <cp:category/>
  <cp:version/>
  <cp:contentType/>
  <cp:contentStatus/>
</cp:coreProperties>
</file>