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<sst xmlns="http://schemas.openxmlformats.org/spreadsheetml/2006/main" count="33" uniqueCount="33">
  <si>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</si>
  <si>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</si>
  <si>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</si>
  <si>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</si>
  <si>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</si>
  <si>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</si>
  <si>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</si>
  <si>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</si>
  <si>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</si>
  <si>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</si>
  <si>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</si>
  <si>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</si>
  <si>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</si>
  <si>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</si>
  <si>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</si>
  <si>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</si>
  <si>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</si>
  <si>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</si>
  <si>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</si>
  <si>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</si>
  <si>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</si>
  <si>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</si>
  <si>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</si>
  <si>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</si>
  <si>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</si>
  <si>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5228,00 - ремонт трубопровода канализации в подвале.</t>
  </si>
  <si>
    <t xml:space="preserve">6000,00 - заключение о техническом состоянии дома.
</t>
  </si>
  <si>
    <t>2025,00 - ремонт трубопровода канализации.</t>
  </si>
  <si>
    <t>477,00 - ремонт петли на входной двери (3 подъезд).</t>
  </si>
  <si>
    <t>10482,00 - опиловка дерева на придомовой территории.                                3300,00 - произведена дезинсекция подвального помещения.</t>
  </si>
  <si>
    <t>3590,00 - ремонт трубопровода отопления в кв. 73.                                         2397,00 - замена участка трубопровода канализации (стояк) кв. 113.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</si>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</sst>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2064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32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ул.Парковая д.12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4673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12944.210000000001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31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540977.2</v>
      </c>
    </row>
    <row r="12" spans="1:5" ht="15.75">
      <c r="A12" s="3">
        <v>1</v>
      </c>
      <c r="B12" s="12" t="s">
        <v>4</v>
      </c>
      <c r="C12" s="8">
        <f>VLOOKUP(A1,'[2]2019'!$A$1:$AH$101,5,0)</f>
        <v>12041.85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11735.55</v>
      </c>
      <c r="D13" s="8">
        <f>VLOOKUP(A1,'[2]2019'!$A$1:$AH$101,20,0)</f>
        <v>0</v>
      </c>
      <c r="E13" s="10"/>
    </row>
    <row r="14" spans="1:5" ht="30.75" customHeight="1">
      <c r="A14" s="3">
        <v>3</v>
      </c>
      <c r="B14" s="12" t="s">
        <v>6</v>
      </c>
      <c r="C14" s="8">
        <f>VLOOKUP(A1,'[2]2019'!$A$1:$AH$101,7,0)</f>
        <v>11031.43</v>
      </c>
      <c r="D14" s="8">
        <f>VLOOKUP(A1,'[2]2019'!$A$1:$AH$101,21,0)</f>
        <v>5228</v>
      </c>
      <c r="E14" s="10" t="s">
        <v>25</v>
      </c>
    </row>
    <row r="15" spans="1:5" ht="47.25">
      <c r="A15" s="3">
        <v>4</v>
      </c>
      <c r="B15" s="12" t="s">
        <v>7</v>
      </c>
      <c r="C15" s="8">
        <f>VLOOKUP(A1,'[2]2019'!$A$1:$AH$101,8,0)</f>
        <v>13171.8</v>
      </c>
      <c r="D15" s="8">
        <f>VLOOKUP(A1,'[2]2019'!$A$1:$AH$101,22,0)</f>
        <v>6000</v>
      </c>
      <c r="E15" s="10" t="s">
        <v>26</v>
      </c>
    </row>
    <row r="16" spans="1:5" ht="15.75">
      <c r="A16" s="3">
        <v>5</v>
      </c>
      <c r="B16" s="12" t="s">
        <v>8</v>
      </c>
      <c r="C16" s="8">
        <f>VLOOKUP(A1,'[2]2019'!$A$1:$AH$101,9,0)</f>
        <v>11089.85</v>
      </c>
      <c r="D16" s="8">
        <f>VLOOKUP(A1,'[2]2019'!$A$1:$AH$101,23,0)</f>
        <v>0</v>
      </c>
      <c r="E16" s="10"/>
    </row>
    <row r="17" spans="1:5" ht="31.5">
      <c r="A17" s="3">
        <v>6</v>
      </c>
      <c r="B17" s="12" t="s">
        <v>9</v>
      </c>
      <c r="C17" s="8">
        <f>VLOOKUP(A1,'[2]2019'!$A$1:$AH$101,10,0)</f>
        <v>12148.539999999999</v>
      </c>
      <c r="D17" s="8">
        <f>VLOOKUP(A1,'[2]2019'!$A$1:$AH$101,24,0)</f>
        <v>2025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VLOOKUP(A1,'[2]2019'!$A$1:$AH$101,11,0)</f>
        <v>11473.2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12404.76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12358.81</v>
      </c>
      <c r="D20" s="8">
        <f>VLOOKUP(A1,'[2]2019'!$A$1:$AH$101,27,0)</f>
        <v>0</v>
      </c>
      <c r="E20" s="10"/>
    </row>
    <row r="21" spans="1:5" ht="31.5">
      <c r="A21" s="3">
        <v>10</v>
      </c>
      <c r="B21" s="12" t="s">
        <v>13</v>
      </c>
      <c r="C21" s="8">
        <f>VLOOKUP(A1,'[2]2019'!$A$1:$AH$101,14,0)</f>
        <v>11579.78</v>
      </c>
      <c r="D21" s="8">
        <f>VLOOKUP(A1,'[2]2019'!$A$1:$AH$101,28,0)</f>
        <v>477</v>
      </c>
      <c r="E21" s="10" t="s">
        <v>28</v>
      </c>
    </row>
    <row r="22" spans="1:5" ht="63">
      <c r="A22" s="3">
        <v>11</v>
      </c>
      <c r="B22" s="12" t="s">
        <v>14</v>
      </c>
      <c r="C22" s="8">
        <f>VLOOKUP(A1,'[2]2019'!$A$1:$AH$101,15,0)</f>
        <v>12278.01</v>
      </c>
      <c r="D22" s="8">
        <f>VLOOKUP(A1,'[2]2019'!$A$1:$AH$101,29,0)</f>
        <v>13782</v>
      </c>
      <c r="E22" s="10" t="s">
        <v>29</v>
      </c>
    </row>
    <row r="23" spans="1:5" ht="61.5" customHeight="1">
      <c r="A23" s="3">
        <v>12</v>
      </c>
      <c r="B23" s="12" t="s">
        <v>15</v>
      </c>
      <c r="C23" s="8">
        <f>VLOOKUP(A1,'[2]2019'!$A$1:$AH$101,16,0)</f>
        <v>13833.04</v>
      </c>
      <c r="D23" s="8">
        <f>VLOOKUP(A1,'[2]2019'!$A$1:$AH$101,30,0)</f>
        <v>5987</v>
      </c>
      <c r="E23" s="10" t="s">
        <v>30</v>
      </c>
    </row>
    <row r="24" spans="1:5" ht="15.75">
      <c r="A24" s="22" t="s">
        <v>16</v>
      </c>
      <c r="B24" s="23"/>
      <c r="C24" s="9">
        <f>SUM(C12:C23)</f>
        <v>145146.62</v>
      </c>
      <c r="D24" s="9">
        <f>SUM(D12:D23)</f>
        <v>33499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652624.82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2020-03-19T06:27:05Z</dcterms:modified>
  <cp:category/>
  <cp:version/>
  <cp:contentType/>
  <cp:contentStatus/>
</cp:coreProperties>
</file>