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<sst xmlns="http://schemas.openxmlformats.org/spreadsheetml/2006/main" count="30" uniqueCount="30">
  <si>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</si>
  <si>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</si>
  <si>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</si>
  <si>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</si>
  <si>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</si>
  <si>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</si>
  <si>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</si>
  <si>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</si>
  <si>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</si>
  <si>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</si>
  <si>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</si>
  <si>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</si>
  <si>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</si>
  <si>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</si>
  <si>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</si>
  <si>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</si>
  <si>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</si>
  <si>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</si>
  <si>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</si>
  <si>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</si>
  <si>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</si>
  <si>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</si>
  <si>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</si>
  <si>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</si>
  <si>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</si>
  <si>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1707,00 - замена запорной арматуры на стояке ГВС по кв. 38.</t>
  </si>
  <si>
    <t>98387,00 - ремонт отмостки и входа в подвал.</t>
  </si>
  <si>
    <t>40542,00 - ремонт отмостки и устройство скамеек (1 подъезд).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</si>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</sst>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16168</v>
          </cell>
          <cell r="AE33">
            <v>224132</v>
          </cell>
          <cell r="AF33">
            <v>101137.20000000007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13498</v>
          </cell>
          <cell r="AE35">
            <v>30795</v>
          </cell>
          <cell r="AF35">
            <v>339060.32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611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29</v>
      </c>
      <c r="B3" s="28"/>
      <c r="C3" s="28"/>
      <c r="D3" s="28"/>
      <c r="E3" s="28"/>
    </row>
    <row r="4" spans="1:5" ht="18.75" customHeight="1">
      <c r="A4" s="29" t="s">
        <v>23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ПРОЕЗД Магистральный д.12а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3876.7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10738.458999999999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28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VLOOKUP(A1,'[3]2019'!$A$1:$AH$101,4,0)</f>
        <v>15559.650000000023</v>
      </c>
    </row>
    <row r="12" spans="1:5" ht="15.75">
      <c r="A12" s="3">
        <v>1</v>
      </c>
      <c r="B12" s="12" t="s">
        <v>4</v>
      </c>
      <c r="C12" s="8">
        <f>VLOOKUP(A1,'[3]2019'!$A$1:$AH$101,5,0)</f>
        <v>8556.57</v>
      </c>
      <c r="D12" s="8">
        <f>VLOOKUP(A1,'[3]2019'!$A$1:$AH$101,19,0)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VLOOKUP(A1,'[3]2019'!$A$1:$AH$101,6,0)</f>
        <v>6989.98</v>
      </c>
      <c r="D13" s="8">
        <f>VLOOKUP(A1,'[3]2019'!$A$1:$AH$101,20,0)</f>
        <v>0</v>
      </c>
      <c r="E13" s="10"/>
    </row>
    <row r="14" spans="1:5" ht="15.75" customHeight="1">
      <c r="A14" s="3">
        <v>3</v>
      </c>
      <c r="B14" s="12" t="s">
        <v>6</v>
      </c>
      <c r="C14" s="8">
        <f>VLOOKUP(A1,'[3]2019'!$A$1:$AH$101,7,0)</f>
        <v>11248.26</v>
      </c>
      <c r="D14" s="8">
        <f>VLOOKUP(A1,'[3]2019'!$A$1:$AH$101,21,0)</f>
        <v>0</v>
      </c>
      <c r="E14" s="10"/>
    </row>
    <row r="15" spans="1:5" ht="31.5">
      <c r="A15" s="3">
        <v>4</v>
      </c>
      <c r="B15" s="12" t="s">
        <v>7</v>
      </c>
      <c r="C15" s="8">
        <f>VLOOKUP(A1,'[3]2019'!$A$1:$AH$101,8,0)</f>
        <v>9248.85</v>
      </c>
      <c r="D15" s="8">
        <f>VLOOKUP(A1,'[3]2019'!$A$1:$AH$101,22,0)</f>
        <v>1707</v>
      </c>
      <c r="E15" s="10" t="s">
        <v>25</v>
      </c>
    </row>
    <row r="16" spans="1:5" ht="31.5">
      <c r="A16" s="3">
        <v>5</v>
      </c>
      <c r="B16" s="12" t="s">
        <v>8</v>
      </c>
      <c r="C16" s="8">
        <f>VLOOKUP(A1,'[3]2019'!$A$1:$AH$101,9,0)</f>
        <v>11202.44</v>
      </c>
      <c r="D16" s="8">
        <f>VLOOKUP(A1,'[3]2019'!$A$1:$AH$101,23,0)</f>
        <v>98387</v>
      </c>
      <c r="E16" s="10" t="s">
        <v>26</v>
      </c>
    </row>
    <row r="17" spans="1:5" ht="15.75">
      <c r="A17" s="3">
        <v>6</v>
      </c>
      <c r="B17" s="4" t="s">
        <v>9</v>
      </c>
      <c r="C17" s="8">
        <f>VLOOKUP(A1,'[3]2019'!$A$1:$AH$101,10,0)</f>
        <v>9336.16</v>
      </c>
      <c r="D17" s="8">
        <f>VLOOKUP(A1,'[3]2019'!$A$1:$AH$101,24,0)</f>
        <v>0</v>
      </c>
      <c r="E17" s="10"/>
    </row>
    <row r="18" spans="1:5" ht="31.5">
      <c r="A18" s="3">
        <v>7</v>
      </c>
      <c r="B18" s="12" t="s">
        <v>10</v>
      </c>
      <c r="C18" s="8">
        <f>VLOOKUP(A1,'[3]2019'!$A$1:$AH$101,11,0)</f>
        <v>10787.710000000001</v>
      </c>
      <c r="D18" s="8">
        <f>VLOOKUP(A1,'[3]2019'!$A$1:$AH$101,25,0)</f>
        <v>40542</v>
      </c>
      <c r="E18" s="10" t="s">
        <v>27</v>
      </c>
    </row>
    <row r="19" spans="1:5" ht="15.75">
      <c r="A19" s="3">
        <v>8</v>
      </c>
      <c r="B19" s="4" t="s">
        <v>11</v>
      </c>
      <c r="C19" s="8">
        <f>VLOOKUP(A1,'[3]2019'!$A$1:$AH$101,12,0)</f>
        <v>9537.72</v>
      </c>
      <c r="D19" s="8">
        <f>VLOOKUP(A1,'[3]2019'!$A$1:$AH$102,26,0)</f>
        <v>0</v>
      </c>
      <c r="E19" s="10"/>
    </row>
    <row r="20" spans="1:5" ht="15.75">
      <c r="A20" s="3">
        <v>9</v>
      </c>
      <c r="B20" s="4" t="s">
        <v>12</v>
      </c>
      <c r="C20" s="8">
        <f>VLOOKUP(A1,'[3]2019'!$A$1:$AH$101,13,0)</f>
        <v>9685.98</v>
      </c>
      <c r="D20" s="8">
        <f>VLOOKUP(A1,'[3]2019'!$A$1:$AH$101,27,0)</f>
        <v>0</v>
      </c>
      <c r="E20" s="10"/>
    </row>
    <row r="21" spans="1:5" ht="15.75">
      <c r="A21" s="3">
        <v>10</v>
      </c>
      <c r="B21" s="4" t="s">
        <v>13</v>
      </c>
      <c r="C21" s="8">
        <f>VLOOKUP(A1,'[3]2019'!$A$1:$AH$101,14,0)</f>
        <v>12781.43</v>
      </c>
      <c r="D21" s="8">
        <f>VLOOKUP(A1,'[3]2019'!$A$1:$AH$101,28,0)</f>
        <v>0</v>
      </c>
      <c r="E21" s="10"/>
    </row>
    <row r="22" spans="1:5" ht="15.75">
      <c r="A22" s="3">
        <v>11</v>
      </c>
      <c r="B22" s="12" t="s">
        <v>14</v>
      </c>
      <c r="C22" s="8">
        <f>VLOOKUP(A1,'[3]2019'!$A$1:$AH$101,15,0)</f>
        <v>5384.900000000001</v>
      </c>
      <c r="D22" s="8">
        <f>VLOOKUP(A1,'[3]2019'!$A$1:$AH$101,29,0)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VLOOKUP(A1,'[3]2019'!$A$1:$AH$101,16,0)</f>
        <v>13124.34</v>
      </c>
      <c r="D23" s="8">
        <f>VLOOKUP(A1,'[3]2019'!$A$1:$AH$101,30,0)</f>
        <v>0</v>
      </c>
      <c r="E23" s="10"/>
    </row>
    <row r="24" spans="1:5" ht="15.75">
      <c r="A24" s="22" t="s">
        <v>16</v>
      </c>
      <c r="B24" s="23"/>
      <c r="C24" s="9">
        <f>SUM(C12:C23)</f>
        <v>117884.34</v>
      </c>
      <c r="D24" s="9">
        <f>SUM(D12:D23)</f>
        <v>140636</v>
      </c>
      <c r="E24" s="11"/>
    </row>
    <row r="25" spans="1:5" ht="15.75">
      <c r="A25" s="19" t="s">
        <v>24</v>
      </c>
      <c r="B25" s="20"/>
      <c r="C25" s="20"/>
      <c r="D25" s="20"/>
      <c r="E25" s="17">
        <f>E11+C24-D24</f>
        <v>-7192.00999999998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2020-03-19T06:20:57Z</dcterms:modified>
  <cp:category/>
  <cp:version/>
  <cp:contentType/>
  <cp:contentStatus/>
</cp:coreProperties>
</file>