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<sst xmlns="http://schemas.openxmlformats.org/spreadsheetml/2006/main" count="33" uniqueCount="33">
  <si>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</si>
  <si>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</si>
  <si>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</si>
  <si>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</si>
  <si>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</si>
  <si>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</si>
  <si>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</si>
  <si>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</si>
  <si>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</si>
  <si>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</si>
  <si>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</si>
  <si>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</si>
  <si>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</si>
  <si>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</si>
  <si>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</si>
  <si>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</si>
  <si>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</si>
  <si>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</si>
  <si>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</si>
  <si>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</si>
  <si>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</si>
  <si>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</si>
  <si>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</si>
  <si>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</si>
  <si>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</si>
  <si>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6905,00 - замена термопреобразователей на узле учета отопления.</t>
  </si>
  <si>
    <t>821,00 - замена крана на стояке ХВС в подвале.</t>
  </si>
  <si>
    <t>15016,00 - зхамена стояков ХВС и ГВС кв. 8, 9, 12, 13.</t>
  </si>
  <si>
    <t>32000,00 - изготовление и установка металлической двери в 1 подъезде.</t>
  </si>
  <si>
    <t>10845,00 - замена задвижки на тепловом узле.                                                                   32000,00 - изготовление и установка металлической двери во 2 подъезде.</t>
  </si>
  <si>
    <t>72000,00- замена окон из ПВХ (8 шт.).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</si>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</sst>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2022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32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ул.Краснополянская д.23а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1689.49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4679.8873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31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141004.9</v>
      </c>
    </row>
    <row r="12" spans="1:5" ht="33.75" customHeight="1">
      <c r="A12" s="3">
        <v>1</v>
      </c>
      <c r="B12" s="12" t="s">
        <v>4</v>
      </c>
      <c r="C12" s="8">
        <f>VLOOKUP(A1,'[3]2019'!$A$1:$AH$101,5,0)</f>
        <v>4641.8</v>
      </c>
      <c r="D12" s="8">
        <f>VLOOKUP(A1,'[3]2019'!$A$1:$AH$101,19,0)</f>
        <v>6905</v>
      </c>
      <c r="E12" s="10" t="s">
        <v>25</v>
      </c>
    </row>
    <row r="13" spans="1:5" ht="17.25" customHeight="1">
      <c r="A13" s="3">
        <v>2</v>
      </c>
      <c r="B13" s="12" t="s">
        <v>5</v>
      </c>
      <c r="C13" s="8">
        <f>VLOOKUP(A1,'[3]2019'!$A$1:$AH$101,6,0)</f>
        <v>5305.9</v>
      </c>
      <c r="D13" s="8">
        <f>VLOOKUP(A1,'[3]2019'!$A$1:$AH$101,20,0)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VLOOKUP(A1,'[3]2019'!$A$1:$AH$101,7,0)</f>
        <v>4596.47</v>
      </c>
      <c r="D14" s="8">
        <f>VLOOKUP(A1,'[3]2019'!$A$1:$AH$101,21,0)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VLOOKUP(A1,'[3]2019'!$A$1:$AH$101,8,0)</f>
        <v>4633.26</v>
      </c>
      <c r="D15" s="8">
        <f>VLOOKUP(A1,'[3]2019'!$A$1:$AH$101,22,0)</f>
        <v>72000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VLOOKUP(A1,'[3]2019'!$A$1:$AH$101,9,0)</f>
        <v>4837.6</v>
      </c>
      <c r="D16" s="8">
        <f>VLOOKUP(A1,'[3]2019'!$A$1:$AH$101,23,0)</f>
        <v>0</v>
      </c>
      <c r="E16" s="10"/>
    </row>
    <row r="17" spans="1:5" ht="31.5">
      <c r="A17" s="3">
        <v>6</v>
      </c>
      <c r="B17" s="12" t="s">
        <v>9</v>
      </c>
      <c r="C17" s="8">
        <f>VLOOKUP(A1,'[3]2019'!$A$1:$AH$101,10,0)</f>
        <v>4130.01</v>
      </c>
      <c r="D17" s="8">
        <f>VLOOKUP(A1,'[3]2019'!$A$1:$AH$101,24,0)</f>
        <v>821</v>
      </c>
      <c r="E17" s="10" t="s">
        <v>26</v>
      </c>
    </row>
    <row r="18" spans="1:5" ht="15.75">
      <c r="A18" s="3">
        <v>7</v>
      </c>
      <c r="B18" s="4" t="s">
        <v>10</v>
      </c>
      <c r="C18" s="8">
        <f>VLOOKUP(A1,'[3]2019'!$A$1:$AH$101,11,0)</f>
        <v>4184.03</v>
      </c>
      <c r="D18" s="8">
        <f>VLOOKUP(A1,'[3]2019'!$A$1:$AH$101,25,0)</f>
        <v>0</v>
      </c>
      <c r="E18" s="10"/>
    </row>
    <row r="19" spans="1:5" ht="31.5">
      <c r="A19" s="3">
        <v>8</v>
      </c>
      <c r="B19" s="12" t="s">
        <v>11</v>
      </c>
      <c r="C19" s="8">
        <f>VLOOKUP(A1,'[3]2019'!$A$1:$AH$101,12,0)</f>
        <v>4592.25</v>
      </c>
      <c r="D19" s="8">
        <f>VLOOKUP(A1,'[3]2019'!$A$1:$AH$102,26,0)</f>
        <v>15016</v>
      </c>
      <c r="E19" s="10" t="s">
        <v>27</v>
      </c>
    </row>
    <row r="20" spans="1:5" ht="15.75">
      <c r="A20" s="3">
        <v>9</v>
      </c>
      <c r="B20" s="4" t="s">
        <v>12</v>
      </c>
      <c r="C20" s="8">
        <f>VLOOKUP(A1,'[3]2019'!$A$1:$AH$101,13,0)</f>
        <v>4130.43</v>
      </c>
      <c r="D20" s="8">
        <f>VLOOKUP(A1,'[3]2019'!$A$1:$AH$101,27,0)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VLOOKUP(A1,'[3]2019'!$A$1:$AH$101,14,0)</f>
        <v>4209.83</v>
      </c>
      <c r="D21" s="8">
        <f>VLOOKUP(A1,'[3]2019'!$A$1:$AH$101,28,0)</f>
        <v>0</v>
      </c>
      <c r="E21" s="10"/>
    </row>
    <row r="22" spans="1:5" ht="31.5">
      <c r="A22" s="3">
        <v>11</v>
      </c>
      <c r="B22" s="12" t="s">
        <v>14</v>
      </c>
      <c r="C22" s="8">
        <f>VLOOKUP(A1,'[3]2019'!$A$1:$AH$101,15,0)</f>
        <v>6686.34</v>
      </c>
      <c r="D22" s="8">
        <f>VLOOKUP(A1,'[3]2019'!$A$1:$AH$101,29,0)</f>
        <v>32000</v>
      </c>
      <c r="E22" s="10" t="s">
        <v>28</v>
      </c>
    </row>
    <row r="23" spans="1:5" ht="63" customHeight="1">
      <c r="A23" s="3">
        <v>12</v>
      </c>
      <c r="B23" s="12" t="s">
        <v>15</v>
      </c>
      <c r="C23" s="8">
        <f>VLOOKUP(A1,'[3]2019'!$A$1:$AH$101,16,0)</f>
        <v>6085.57</v>
      </c>
      <c r="D23" s="8">
        <f>VLOOKUP(A1,'[3]2019'!$A$1:$AH$101,30,0)</f>
        <v>42845</v>
      </c>
      <c r="E23" s="10" t="s">
        <v>29</v>
      </c>
    </row>
    <row r="24" spans="1:5" ht="15.75">
      <c r="A24" s="22" t="s">
        <v>16</v>
      </c>
      <c r="B24" s="23"/>
      <c r="C24" s="9">
        <f>SUM(C12:C23)</f>
        <v>58033.49</v>
      </c>
      <c r="D24" s="9">
        <f>SUM(D12:D23)</f>
        <v>169587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29451.389999999985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2020-03-19T06:17:47Z</dcterms:modified>
  <cp:category/>
  <cp:version/>
  <cp:contentType/>
  <cp:contentStatus/>
</cp:coreProperties>
</file>