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<sst xmlns="http://schemas.openxmlformats.org/spreadsheetml/2006/main" count="34" uniqueCount="34">
  <si>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</si>
  <si>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</si>
  <si>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</si>
  <si>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</si>
  <si>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</si>
  <si>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</si>
  <si>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</si>
  <si>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</si>
  <si>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</si>
  <si>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</si>
  <si>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</si>
  <si>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</si>
  <si>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</si>
  <si>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</si>
  <si>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</si>
  <si>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</si>
  <si>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</si>
  <si>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</si>
  <si>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</si>
  <si>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</si>
  <si>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</si>
  <si>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</si>
  <si>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</si>
  <si>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</si>
  <si>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</si>
  <si>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</si>
  <si>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</si>
  <si>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Сбор по дополнительному начислению: ремонт кровли</t>
  </si>
  <si>
    <t>8929,00 - чистка вентканалов кв. 17, 20, 23, 26, 29.</t>
  </si>
  <si>
    <t>15000,00 - утепление кв. 29.</t>
  </si>
  <si>
    <t>8527,00 - ремонт кровли козырька.</t>
  </si>
  <si>
    <t>7752,00 - ремонт ступеней входа в подъезд.                                                              11138,00 - ремонт ступеней входа в подъезд.</t>
  </si>
  <si>
    <t>3950,00 - замена запорной арматуры отопления  в подвале.                                         25810,00 - проектно-сметная документация на узел учета тепла.</t>
  </si>
  <si>
    <t>1457,00 - ремонт трубопровода канализации в кв. 51.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</si>
</sst>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2" fontId="43" fillId="0" borderId="0" xfId="0" applyNumberFormat="1" applyFont="1" applyBorder="1" applyAlignment="1">
      <alignment horizontal="left" wrapText="1"/>
    </xf>
    <xf numFmtId="0" fontId="45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3" fillId="0" borderId="0" xfId="0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2" fontId="43" fillId="0" borderId="11" xfId="0" applyNumberFormat="1" applyFont="1" applyBorder="1" applyAlignment="1">
      <alignment horizontal="left"/>
    </xf>
    <xf numFmtId="2" fontId="43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4" fillId="0" borderId="0" xfId="0" applyFont="1" applyBorder="1" applyAlignment="1">
      <alignment horizontal="left" wrapText="1"/>
    </xf>
    <xf numFmtId="0" fontId="43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7">
      <selection activeCell="B18" sqref="B1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2056</v>
      </c>
      <c r="B1" s="18"/>
      <c r="C1" s="18"/>
      <c r="D1" s="18"/>
      <c r="E1" s="18"/>
    </row>
    <row r="2" spans="1:5" ht="24.75" customHeight="1">
      <c r="A2" s="20" t="s">
        <v>21</v>
      </c>
      <c r="B2" s="20"/>
      <c r="C2" s="20"/>
      <c r="D2" s="20"/>
      <c r="E2" s="20"/>
    </row>
    <row r="3" spans="1:5" ht="41.25" customHeight="1">
      <c r="A3" s="21" t="s">
        <v>25</v>
      </c>
      <c r="B3" s="22"/>
      <c r="C3" s="22"/>
      <c r="D3" s="22"/>
      <c r="E3" s="22"/>
    </row>
    <row r="4" spans="1:5" ht="15" customHeight="1">
      <c r="A4" s="23" t="s">
        <v>26</v>
      </c>
      <c r="B4" s="24"/>
      <c r="C4" s="24"/>
      <c r="D4" s="24"/>
      <c r="E4" s="24"/>
    </row>
    <row r="5" spans="1:5" ht="30.75" customHeight="1">
      <c r="A5" s="19" t="str">
        <f>VLOOKUP(A1,'[1]ТР 2017'!$A$1:$AH$99,2,0)</f>
        <v>ул.Парковая д.1а</v>
      </c>
      <c r="B5" s="19"/>
      <c r="C5" s="19"/>
      <c r="D5" s="19"/>
      <c r="E5" s="19"/>
    </row>
    <row r="6" spans="1:5" ht="15.75" customHeight="1">
      <c r="A6" s="30" t="s">
        <v>17</v>
      </c>
      <c r="B6" s="30"/>
      <c r="C6" s="30"/>
      <c r="D6" s="30"/>
      <c r="E6" s="5">
        <f>VLOOKUP(A1,'[2]ТР 2018'!$A$1:$AH$101,3,0)</f>
        <v>4364.6</v>
      </c>
    </row>
    <row r="7" spans="1:5" ht="15" customHeight="1">
      <c r="A7" s="30" t="s">
        <v>18</v>
      </c>
      <c r="B7" s="30"/>
      <c r="C7" s="30"/>
      <c r="D7" s="30"/>
      <c r="E7" s="5">
        <v>2.77</v>
      </c>
    </row>
    <row r="8" spans="1:5" ht="33" customHeight="1">
      <c r="A8" s="30" t="s">
        <v>19</v>
      </c>
      <c r="B8" s="30"/>
      <c r="C8" s="30"/>
      <c r="D8" s="30"/>
      <c r="E8" s="14">
        <f>E7*E6</f>
        <v>12089.942000000001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8" t="s">
        <v>20</v>
      </c>
      <c r="B11" s="29"/>
      <c r="C11" s="29"/>
      <c r="D11" s="29"/>
      <c r="E11" s="16">
        <f>VLOOKUP(A1,'[2]ТР 2018'!$A$1:$AH$101,4,0)</f>
        <v>292044.51</v>
      </c>
    </row>
    <row r="12" spans="1:5" ht="31.5">
      <c r="A12" s="3">
        <v>1</v>
      </c>
      <c r="B12" s="11" t="s">
        <v>4</v>
      </c>
      <c r="C12" s="7">
        <f>VLOOKUP(A1,'[2]ТР 2018'!$A$1:$AH$101,5,0)</f>
        <v>8955.6</v>
      </c>
      <c r="D12" s="7">
        <f>VLOOKUP(A1,'[2]ТР 2018'!$A$1:$AH$101,19,0)</f>
        <v>8929</v>
      </c>
      <c r="E12" s="9" t="s">
        <v>28</v>
      </c>
    </row>
    <row r="13" spans="1:5" ht="17.25" customHeight="1">
      <c r="A13" s="3">
        <v>2</v>
      </c>
      <c r="B13" s="11" t="s">
        <v>5</v>
      </c>
      <c r="C13" s="7">
        <f>VLOOKUP(A1,'[2]ТР 2018'!$A$1:$AH$101,6,0)</f>
        <v>11835.59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11265.31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10308</v>
      </c>
      <c r="D15" s="7">
        <f>VLOOKUP(A1,'[2]ТР 2018'!$A$1:$AH$101,22,0)</f>
        <v>15000</v>
      </c>
      <c r="E15" s="9" t="s">
        <v>29</v>
      </c>
    </row>
    <row r="16" spans="1:5" ht="15.75">
      <c r="A16" s="3">
        <v>5</v>
      </c>
      <c r="B16" s="11" t="s">
        <v>8</v>
      </c>
      <c r="C16" s="7">
        <f>VLOOKUP(A1,'[2]ТР 2018'!$A$1:$AH$101,9,0)</f>
        <v>17519.79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14235.34</v>
      </c>
      <c r="D17" s="7">
        <f>VLOOKUP(A1,'[2]ТР 2018'!$A$1:$AH$101,24,0)</f>
        <v>8527</v>
      </c>
      <c r="E17" s="9" t="s">
        <v>30</v>
      </c>
    </row>
    <row r="18" spans="1:5" ht="31.5">
      <c r="A18" s="3">
        <v>7</v>
      </c>
      <c r="B18" s="11" t="s">
        <v>10</v>
      </c>
      <c r="C18" s="7">
        <f>VLOOKUP(A1,'[2]ТР 2018'!$A$1:$AH$101,11,0)</f>
        <v>11923.11</v>
      </c>
      <c r="D18" s="7">
        <f>VLOOKUP(A1,'[2]ТР 2018'!$A$1:$AH$101,25,0)</f>
        <v>1457</v>
      </c>
      <c r="E18" s="9" t="s">
        <v>33</v>
      </c>
    </row>
    <row r="19" spans="1:5" ht="15.75">
      <c r="A19" s="3">
        <v>8</v>
      </c>
      <c r="B19" s="4" t="s">
        <v>11</v>
      </c>
      <c r="C19" s="7">
        <f>VLOOKUP(A1,'[2]ТР 2018'!$A$1:$AH$101,12,0)</f>
        <v>11638.92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10918.08</v>
      </c>
      <c r="D20" s="7">
        <f>VLOOKUP(A1,'[2]ТР 2018'!$A$1:$AH$101,27,0)</f>
        <v>0</v>
      </c>
      <c r="E20" s="9"/>
    </row>
    <row r="21" spans="1:5" ht="63">
      <c r="A21" s="3">
        <v>10</v>
      </c>
      <c r="B21" s="11" t="s">
        <v>13</v>
      </c>
      <c r="C21" s="7">
        <f>VLOOKUP(A1,'[2]ТР 2018'!$A$1:$AH$101,14,0)</f>
        <v>10098.76</v>
      </c>
      <c r="D21" s="7">
        <f>VLOOKUP(A1,'[2]ТР 2018'!$A$1:$AH$101,28,0)</f>
        <v>18890</v>
      </c>
      <c r="E21" s="9" t="s">
        <v>31</v>
      </c>
    </row>
    <row r="22" spans="1:5" ht="63">
      <c r="A22" s="3">
        <v>11</v>
      </c>
      <c r="B22" s="11" t="s">
        <v>14</v>
      </c>
      <c r="C22" s="7">
        <f>VLOOKUP(A1,'[2]ТР 2018'!$A$1:$AH$101,15,0)</f>
        <v>10981.99</v>
      </c>
      <c r="D22" s="7">
        <f>VLOOKUP(A1,'[2]ТР 2018'!$A$1:$AH$101,29,0)</f>
        <v>29760</v>
      </c>
      <c r="E22" s="9" t="s">
        <v>32</v>
      </c>
    </row>
    <row r="23" spans="1:5" ht="16.5" customHeight="1">
      <c r="A23" s="3">
        <v>12</v>
      </c>
      <c r="B23" s="11" t="s">
        <v>15</v>
      </c>
      <c r="C23" s="7">
        <f>VLOOKUP(A1,'[2]ТР 2018'!$A$1:$AH$101,16,0)</f>
        <v>14128.23</v>
      </c>
      <c r="D23" s="7">
        <f>VLOOKUP(A1,'[2]ТР 2018'!$A$1:$AH$101,30,0)</f>
        <v>0</v>
      </c>
      <c r="E23" s="9"/>
    </row>
    <row r="24" spans="1:5" ht="59.25" customHeight="1">
      <c r="A24" s="26" t="s">
        <v>27</v>
      </c>
      <c r="B24" s="27"/>
      <c r="C24" s="7">
        <v>4234.2</v>
      </c>
      <c r="D24" s="7"/>
      <c r="E24" s="9"/>
    </row>
    <row r="25" spans="1:5" ht="15.75">
      <c r="A25" s="31" t="s">
        <v>16</v>
      </c>
      <c r="B25" s="32"/>
      <c r="C25" s="8">
        <f>SUM(C12:C24)</f>
        <v>148042.92</v>
      </c>
      <c r="D25" s="8">
        <f>SUM(D12:D23)</f>
        <v>82563</v>
      </c>
      <c r="E25" s="10"/>
    </row>
    <row r="26" spans="1:5" ht="15.75">
      <c r="A26" s="28" t="s">
        <v>23</v>
      </c>
      <c r="B26" s="29"/>
      <c r="C26" s="29"/>
      <c r="D26" s="29"/>
      <c r="E26" s="17">
        <f>E11+C25-D25</f>
        <v>357524.43000000005</v>
      </c>
    </row>
    <row r="30" spans="1:5" ht="18.75">
      <c r="A30" s="25" t="s">
        <v>22</v>
      </c>
      <c r="B30" s="25"/>
      <c r="C30" s="25"/>
      <c r="D30" s="25"/>
      <c r="E30" s="25"/>
    </row>
    <row r="31" spans="1:5" ht="18.75">
      <c r="A31" s="6"/>
      <c r="B31" s="6"/>
      <c r="C31" s="6"/>
      <c r="D31" s="6"/>
      <c r="E31" s="6"/>
    </row>
    <row r="32" spans="1:5" ht="18.75">
      <c r="A32" s="6"/>
      <c r="B32" s="6"/>
      <c r="C32" s="6"/>
      <c r="D32" s="6"/>
      <c r="E32" s="6"/>
    </row>
    <row r="33" spans="1:5" ht="18.75">
      <c r="A33" s="25"/>
      <c r="B33" s="25"/>
      <c r="C33" s="25"/>
      <c r="D33" s="25"/>
      <c r="E33" s="25"/>
    </row>
  </sheetData>
  <sheetProtection/>
  <mergeCells count="14">
    <mergeCell ref="A33:E33"/>
    <mergeCell ref="A11:D11"/>
    <mergeCell ref="A26:D26"/>
    <mergeCell ref="A6:D6"/>
    <mergeCell ref="A8:D8"/>
    <mergeCell ref="A25:B25"/>
    <mergeCell ref="A7:D7"/>
    <mergeCell ref="B1:E1"/>
    <mergeCell ref="A5:E5"/>
    <mergeCell ref="A2:E2"/>
    <mergeCell ref="A3:E3"/>
    <mergeCell ref="A4:E4"/>
    <mergeCell ref="A30:E30"/>
    <mergeCell ref="A24:B24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2019-03-21T12:01:12Z</dcterms:modified>
  <cp:category/>
  <cp:version/>
  <cp:contentType/>
  <cp:contentStatus/>
</cp:coreProperties>
</file>