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<sst xmlns="http://schemas.openxmlformats.org/spreadsheetml/2006/main" count="30" uniqueCount="30">
  <si>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</si>
  <si>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</si>
  <si>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</si>
  <si>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</si>
  <si>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</si>
  <si>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</si>
  <si>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</si>
  <si>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</si>
  <si>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</si>
  <si>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</si>
  <si>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</si>
  <si>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</si>
  <si>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</si>
  <si>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</si>
  <si>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</si>
  <si>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</si>
  <si>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</si>
  <si>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</si>
  <si>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</si>
  <si>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</si>
  <si>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</si>
  <si>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</si>
  <si>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</si>
  <si>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</si>
  <si>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</si>
  <si>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</si>
  <si>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</si>
  <si>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23820,00 - валка дерева.</t>
  </si>
  <si>
    <t>56000,00 - утепление кв. 66.</t>
  </si>
  <si>
    <t>3630,00 - изготовление и установка двери в подвал.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</si>
</sst>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3139.9</v>
          </cell>
          <cell r="R8">
            <v>130020.89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-96444.62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3251</v>
          </cell>
          <cell r="S11">
            <v>308</v>
          </cell>
          <cell r="T11">
            <v>1187</v>
          </cell>
          <cell r="U11">
            <v>2446</v>
          </cell>
          <cell r="V11">
            <v>167714</v>
          </cell>
          <cell r="W11">
            <v>2937</v>
          </cell>
          <cell r="X11">
            <v>4902</v>
          </cell>
          <cell r="Y11">
            <v>182745</v>
          </cell>
          <cell r="Z11">
            <v>426366.3799999999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1259</v>
          </cell>
          <cell r="S17">
            <v>1259</v>
          </cell>
          <cell r="T17">
            <v>488266.9000000001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6948.99</v>
          </cell>
          <cell r="R18">
            <v>95307.43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-70547.47000000003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20504</v>
          </cell>
          <cell r="T25">
            <v>29433</v>
          </cell>
          <cell r="U25">
            <v>168712.11999999997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138943.94</v>
          </cell>
          <cell r="R26">
            <v>277579.52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187264.78000000003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-11924.76</v>
          </cell>
          <cell r="R38">
            <v>36209.66999999999</v>
          </cell>
          <cell r="S38">
            <v>34230</v>
          </cell>
          <cell r="T38">
            <v>57395.4</v>
          </cell>
          <cell r="U38">
            <v>91625.4</v>
          </cell>
          <cell r="V38">
            <v>104670.85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3630</v>
          </cell>
          <cell r="S43">
            <v>23820</v>
          </cell>
          <cell r="T43">
            <v>56000</v>
          </cell>
          <cell r="U43">
            <v>83450</v>
          </cell>
          <cell r="V43">
            <v>123426.07999999993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13500</v>
          </cell>
          <cell r="U61">
            <v>42927</v>
          </cell>
          <cell r="V61">
            <v>7940</v>
          </cell>
          <cell r="W61">
            <v>68557</v>
          </cell>
          <cell r="X61">
            <v>540977.2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18469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36430</v>
          </cell>
          <cell r="Y67">
            <v>231873.91000000003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14179</v>
          </cell>
          <cell r="Y88">
            <v>371000</v>
          </cell>
          <cell r="Z88">
            <v>11407</v>
          </cell>
          <cell r="AA88">
            <v>453203</v>
          </cell>
          <cell r="AB88">
            <v>516459.61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2494</v>
          </cell>
          <cell r="Y91">
            <v>19464</v>
          </cell>
          <cell r="Z91">
            <v>39666</v>
          </cell>
          <cell r="AA91">
            <v>1527</v>
          </cell>
          <cell r="AB91">
            <v>702400</v>
          </cell>
          <cell r="AC91">
            <v>995026.8400000003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-530.58</v>
          </cell>
          <cell r="R95">
            <v>814.9399999999997</v>
          </cell>
          <cell r="S95">
            <v>0</v>
          </cell>
          <cell r="T95">
            <v>814.9399999999997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134217.23000000004</v>
          </cell>
          <cell r="Q101">
            <v>10765062.559999999</v>
          </cell>
          <cell r="R101">
            <v>477055</v>
          </cell>
          <cell r="S101">
            <v>309105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38157</v>
          </cell>
          <cell r="Z101">
            <v>578410</v>
          </cell>
          <cell r="AA101">
            <v>2477946.4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8859055.5</v>
          </cell>
          <cell r="AF101">
            <v>21264259.820000004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25" sqref="E2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683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2018'!$A$1:$AH$101,2,0)</f>
        <v>ул.Народная д.7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2605.8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4">
        <f>E7*E6</f>
        <v>7218.066000000001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20</v>
      </c>
      <c r="B11" s="27"/>
      <c r="C11" s="27"/>
      <c r="D11" s="27"/>
      <c r="E11" s="16">
        <f>VLOOKUP(A1,'[1]ТР 2018'!$A$1:$AH$101,4,0)</f>
        <v>126651.89999999994</v>
      </c>
    </row>
    <row r="12" spans="1:5" ht="15.75">
      <c r="A12" s="3">
        <v>1</v>
      </c>
      <c r="B12" s="11" t="s">
        <v>4</v>
      </c>
      <c r="C12" s="7">
        <f>VLOOKUP(A1,'[1]ТР 2018'!$A$1:$AH$101,5,0)</f>
        <v>4363.87</v>
      </c>
      <c r="D12" s="7">
        <f>VLOOKUP(A1,'[1]ТР 2018'!$A$1:$AH$101,19,0)</f>
        <v>0</v>
      </c>
      <c r="E12" s="9"/>
    </row>
    <row r="13" spans="1:5" ht="30" customHeight="1">
      <c r="A13" s="3">
        <v>2</v>
      </c>
      <c r="B13" s="11" t="s">
        <v>5</v>
      </c>
      <c r="C13" s="7">
        <f>VLOOKUP(A1,'[1]ТР 2018'!$A$1:$AH$101,6,0)</f>
        <v>7075.53</v>
      </c>
      <c r="D13" s="7">
        <f>VLOOKUP(A1,'[1]ТР 2018'!$A$1:$AH$101,20,0)</f>
        <v>3630</v>
      </c>
      <c r="E13" s="9" t="s">
        <v>29</v>
      </c>
    </row>
    <row r="14" spans="1:5" ht="15.75" customHeight="1">
      <c r="A14" s="3">
        <v>3</v>
      </c>
      <c r="B14" s="11" t="s">
        <v>6</v>
      </c>
      <c r="C14" s="7">
        <f>VLOOKUP(A1,'[1]ТР 2018'!$A$1:$AH$101,7,0)</f>
        <v>6513.04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7483.67</v>
      </c>
      <c r="D15" s="7">
        <f>VLOOKUP(A1,'[1]ТР 2018'!$A$1:$AH$101,22,0)</f>
        <v>23820</v>
      </c>
      <c r="E15" s="9" t="s">
        <v>27</v>
      </c>
    </row>
    <row r="16" spans="1:5" ht="15.75">
      <c r="A16" s="3">
        <v>5</v>
      </c>
      <c r="B16" s="11" t="s">
        <v>8</v>
      </c>
      <c r="C16" s="7">
        <f>VLOOKUP(A1,'[1]ТР 2018'!$A$1:$AH$101,9,0)</f>
        <v>7329.74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6524.46</v>
      </c>
      <c r="D17" s="7">
        <f>VLOOKUP(A1,'[1]ТР 2018'!$A$1:$AH$101,24,0)</f>
        <v>56000</v>
      </c>
      <c r="E17" s="9" t="s">
        <v>28</v>
      </c>
    </row>
    <row r="18" spans="1:5" ht="15.75">
      <c r="A18" s="3">
        <v>7</v>
      </c>
      <c r="B18" s="4" t="s">
        <v>10</v>
      </c>
      <c r="C18" s="7">
        <f>VLOOKUP(A1,'[1]ТР 2018'!$A$1:$AH$101,11,0)</f>
        <v>5146.94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8698.2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8212.35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6055.52</v>
      </c>
      <c r="D21" s="7">
        <f>VLOOKUP(A1,'[1]ТР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VLOOKUP(A1,'[1]ТР 2018'!$A$1:$AH$101,15,0)</f>
        <v>7133.06</v>
      </c>
      <c r="D22" s="7">
        <f>VLOOKUP(A1,'[1]ТР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VLOOKUP(A1,'[1]ТР 2018'!$A$1:$AH$101,16,0)</f>
        <v>5687.8</v>
      </c>
      <c r="D23" s="7">
        <f>VLOOKUP(A1,'[1]ТР 2018'!$A$1:$AH$101,30,0)</f>
        <v>0</v>
      </c>
      <c r="E23" s="9"/>
    </row>
    <row r="24" spans="1:5" ht="15.75">
      <c r="A24" s="29" t="s">
        <v>16</v>
      </c>
      <c r="B24" s="30"/>
      <c r="C24" s="8">
        <f>SUM(C12:C23)</f>
        <v>80224.18</v>
      </c>
      <c r="D24" s="8">
        <f>SUM(D12:D23)</f>
        <v>83450</v>
      </c>
      <c r="E24" s="10"/>
    </row>
    <row r="25" spans="1:5" ht="15.75">
      <c r="A25" s="26" t="s">
        <v>23</v>
      </c>
      <c r="B25" s="27"/>
      <c r="C25" s="27"/>
      <c r="D25" s="27"/>
      <c r="E25" s="17">
        <f>E11+C24-D24</f>
        <v>123426.07999999993</v>
      </c>
    </row>
    <row r="29" spans="1:5" ht="18.75">
      <c r="A29" s="25" t="s">
        <v>22</v>
      </c>
      <c r="B29" s="25"/>
      <c r="C29" s="25"/>
      <c r="D29" s="25"/>
      <c r="E29" s="25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2019-03-26T16:53:38Z</dcterms:modified>
  <cp:category/>
  <cp:version/>
  <cp:contentType/>
  <cp:contentStatus/>
</cp:coreProperties>
</file>