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<sst xmlns="http://schemas.openxmlformats.org/spreadsheetml/2006/main" count="30" uniqueCount="30">
  <si>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</si>
  <si>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</si>
  <si>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</si>
  <si>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</si>
  <si>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</si>
  <si>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</si>
  <si>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</si>
  <si>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</si>
  <si>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</si>
  <si>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</si>
  <si>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</si>
  <si>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</si>
  <si>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</si>
  <si>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</si>
  <si>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</si>
  <si>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</si>
  <si>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</si>
  <si>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</si>
  <si>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</si>
  <si>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</si>
  <si>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</si>
  <si>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</si>
  <si>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</si>
  <si>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</si>
  <si>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</si>
  <si>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</si>
  <si>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</si>
  <si>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1224,00 - замена автоматического выключателя в эл.щите кв. 39.</t>
  </si>
  <si>
    <t>6148,00 - замена запорной арматуры в тепловом узле № 1, 2.</t>
  </si>
  <si>
    <t>553,00 – замена крана ГВС в подвале 1-ого подъезда.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</si>
</sst>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2" fontId="42" fillId="0" borderId="11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E18" sqref="E1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1967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2018'!$A$1:$AH$101,2,0)</f>
        <v>Магистральный проезд д.7А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4024.4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11147.588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7">
        <f>VLOOKUP(A1,'[1]ТР 2018'!$A$1:$AH$101,4,0)</f>
        <v>314118.74</v>
      </c>
    </row>
    <row r="12" spans="1:5" ht="31.5">
      <c r="A12" s="3">
        <v>1</v>
      </c>
      <c r="B12" s="11" t="s">
        <v>4</v>
      </c>
      <c r="C12" s="7">
        <f>VLOOKUP(A1,'[1]ТР 2018'!$A$1:$AH$101,5,0)</f>
        <v>7176.71</v>
      </c>
      <c r="D12" s="7">
        <f>VLOOKUP(A1,'[1]ТР 2018'!$A$1:$AH$101,19,0)</f>
        <v>1224</v>
      </c>
      <c r="E12" s="9" t="s">
        <v>27</v>
      </c>
    </row>
    <row r="13" spans="1:5" ht="17.25" customHeight="1">
      <c r="A13" s="3">
        <v>2</v>
      </c>
      <c r="B13" s="11" t="s">
        <v>5</v>
      </c>
      <c r="C13" s="7">
        <f>VLOOKUP(A1,'[1]ТР 2018'!$A$1:$AH$101,6,0)</f>
        <v>10716</v>
      </c>
      <c r="D13" s="7">
        <f>VLOOKUP(A1,'[1]ТР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VLOOKUP(A1,'[1]ТР 2018'!$A$1:$AH$101,7,0)</f>
        <v>9401.23</v>
      </c>
      <c r="D14" s="7">
        <f>VLOOKUP(A1,'[1]ТР 2018'!$A$1:$AH$101,21,0)</f>
        <v>0</v>
      </c>
      <c r="E14" s="9"/>
    </row>
    <row r="15" spans="1:5" ht="15.75">
      <c r="A15" s="3">
        <v>4</v>
      </c>
      <c r="B15" s="4" t="s">
        <v>7</v>
      </c>
      <c r="C15" s="7">
        <f>VLOOKUP(A1,'[1]ТР 2018'!$A$1:$AH$101,8,0)</f>
        <v>10893.78</v>
      </c>
      <c r="D15" s="7">
        <f>VLOOKUP(A1,'[1]ТР 2018'!$A$1:$AH$101,22,0)</f>
        <v>0</v>
      </c>
      <c r="E15" s="9"/>
    </row>
    <row r="16" spans="1:5" ht="15.75">
      <c r="A16" s="3">
        <v>5</v>
      </c>
      <c r="B16" s="11" t="s">
        <v>8</v>
      </c>
      <c r="C16" s="7">
        <f>VLOOKUP(A1,'[1]ТР 2018'!$A$1:$AH$101,9,0)</f>
        <v>12743.11</v>
      </c>
      <c r="D16" s="7">
        <f>VLOOKUP(A1,'[1]ТР 2018'!$A$1:$AH$101,23,0)</f>
        <v>0</v>
      </c>
      <c r="E16" s="9"/>
    </row>
    <row r="17" spans="1:5" ht="15.75">
      <c r="A17" s="3">
        <v>6</v>
      </c>
      <c r="B17" s="4" t="s">
        <v>9</v>
      </c>
      <c r="C17" s="7">
        <f>VLOOKUP(A1,'[1]ТР 2018'!$A$1:$AH$101,10,0)</f>
        <v>10712.44</v>
      </c>
      <c r="D17" s="7">
        <f>VLOOKUP(A1,'[1]ТР 2018'!$A$1:$AH$101,24,0)</f>
        <v>0</v>
      </c>
      <c r="E17" s="9"/>
    </row>
    <row r="18" spans="1:5" ht="31.5">
      <c r="A18" s="3">
        <v>7</v>
      </c>
      <c r="B18" s="11" t="s">
        <v>10</v>
      </c>
      <c r="C18" s="7">
        <f>VLOOKUP(A1,'[1]ТР 2018'!$A$1:$AH$101,11,0)</f>
        <v>10062.95</v>
      </c>
      <c r="D18" s="7">
        <f>VLOOKUP(A1,'[1]ТР 2018'!$A$1:$AH$101,25,0)</f>
        <v>553</v>
      </c>
      <c r="E18" s="9" t="s">
        <v>29</v>
      </c>
    </row>
    <row r="19" spans="1:5" ht="15.75">
      <c r="A19" s="3">
        <v>8</v>
      </c>
      <c r="B19" s="4" t="s">
        <v>11</v>
      </c>
      <c r="C19" s="7">
        <f>VLOOKUP(A1,'[1]ТР 2018'!$A$1:$AH$101,12,0)</f>
        <v>10930.26</v>
      </c>
      <c r="D19" s="7">
        <f>VLOOKUP(A1,'[1]ТР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VLOOKUP(A1,'[1]ТР 2018'!$A$1:$AH$101,13,0)</f>
        <v>9651.16</v>
      </c>
      <c r="D20" s="7">
        <f>VLOOKUP(A1,'[1]ТР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VLOOKUP(A1,'[1]ТР 2018'!$A$1:$AH$101,14,0)</f>
        <v>9842.04</v>
      </c>
      <c r="D21" s="7">
        <f>VLOOKUP(A1,'[1]ТР 2018'!$A$1:$AH$101,28,0)</f>
        <v>0</v>
      </c>
      <c r="E21" s="9"/>
    </row>
    <row r="22" spans="1:5" ht="31.5">
      <c r="A22" s="3">
        <v>11</v>
      </c>
      <c r="B22" s="11" t="s">
        <v>14</v>
      </c>
      <c r="C22" s="7">
        <f>VLOOKUP(A1,'[1]ТР 2018'!$A$1:$AH$101,15,0)</f>
        <v>12382.29</v>
      </c>
      <c r="D22" s="7">
        <f>VLOOKUP(A1,'[1]ТР 2018'!$A$1:$AH$101,29,0)</f>
        <v>6148</v>
      </c>
      <c r="E22" s="9" t="s">
        <v>28</v>
      </c>
    </row>
    <row r="23" spans="1:5" ht="16.5" customHeight="1">
      <c r="A23" s="3">
        <v>12</v>
      </c>
      <c r="B23" s="11" t="s">
        <v>15</v>
      </c>
      <c r="C23" s="7">
        <f>VLOOKUP(A1,'[1]ТР 2018'!$A$1:$AH$101,16,0)</f>
        <v>10656.95</v>
      </c>
      <c r="D23" s="7">
        <f>VLOOKUP(A1,'[1]ТР 2018'!$A$1:$AH$101,30,0)</f>
        <v>0</v>
      </c>
      <c r="E23" s="9"/>
    </row>
    <row r="24" spans="1:5" ht="15.75">
      <c r="A24" s="22" t="s">
        <v>16</v>
      </c>
      <c r="B24" s="23"/>
      <c r="C24" s="8">
        <f>SUM(C12:C23)</f>
        <v>125168.92</v>
      </c>
      <c r="D24" s="8">
        <f>SUM(D12:D23)</f>
        <v>7925</v>
      </c>
      <c r="E24" s="10"/>
    </row>
    <row r="25" spans="1:5" ht="15.75">
      <c r="A25" s="19" t="s">
        <v>23</v>
      </c>
      <c r="B25" s="20"/>
      <c r="C25" s="20"/>
      <c r="D25" s="20"/>
      <c r="E25" s="16">
        <f>E11+C24-D24</f>
        <v>431362.66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2019-03-28T08:12:17Z</dcterms:modified>
  <cp:category/>
  <cp:version/>
  <cp:contentType/>
  <cp:contentStatus/>
</cp:coreProperties>
</file>