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<sst xmlns="http://schemas.openxmlformats.org/spreadsheetml/2006/main" count="34" uniqueCount="34">
  <si>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</si>
  <si>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</si>
  <si>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</si>
  <si>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</si>
  <si>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</si>
  <si>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</si>
  <si>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</si>
  <si>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</si>
  <si>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</si>
  <si>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</si>
  <si>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</si>
  <si>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</si>
  <si>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</si>
  <si>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</si>
  <si>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</si>
  <si>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</si>
  <si>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</si>
  <si>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</si>
  <si>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</si>
  <si>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</si>
  <si>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</si>
  <si>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</si>
  <si>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</si>
  <si>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</si>
  <si>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</si>
  <si>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</si>
  <si>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</si>
  <si>
    <t>345,00 - чистка вентканалов.</t>
  </si>
  <si>
    <t>16525,00 - ремонт кровли кв. 118, 119.</t>
  </si>
  <si>
    <t>926,00 - замена крана на трубопроводе ГВС в подвале по кв. 3.                                      7892,00 - ремонт кровли.</t>
  </si>
  <si>
    <t>3072,00 - установке двери на техэтаже 1-ого подъезда.</t>
  </si>
  <si>
    <t>1222,00 - ремонт трубопровода канализации в кв. 41.</t>
  </si>
  <si>
    <t>153994,00 - ремонт 2-ого подъезда.</t>
  </si>
  <si>
    <t>1219,00 - ремонт трубопровода канализации и ГВС.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</si>
</sst>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2" fontId="42" fillId="0" borderId="11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B18" sqref="B18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5">
        <v>1426</v>
      </c>
      <c r="B1" s="24"/>
      <c r="C1" s="24"/>
      <c r="D1" s="24"/>
      <c r="E1" s="24"/>
    </row>
    <row r="2" spans="1:5" ht="24.75" customHeight="1">
      <c r="A2" s="26" t="s">
        <v>21</v>
      </c>
      <c r="B2" s="26"/>
      <c r="C2" s="26"/>
      <c r="D2" s="26"/>
      <c r="E2" s="26"/>
    </row>
    <row r="3" spans="1:5" ht="41.25" customHeight="1">
      <c r="A3" s="27" t="s">
        <v>25</v>
      </c>
      <c r="B3" s="28"/>
      <c r="C3" s="28"/>
      <c r="D3" s="28"/>
      <c r="E3" s="28"/>
    </row>
    <row r="4" spans="1:5" ht="15" customHeight="1">
      <c r="A4" s="29" t="s">
        <v>26</v>
      </c>
      <c r="B4" s="30"/>
      <c r="C4" s="30"/>
      <c r="D4" s="30"/>
      <c r="E4" s="30"/>
    </row>
    <row r="5" spans="1:5" ht="30.75" customHeight="1">
      <c r="A5" s="25" t="str">
        <f>VLOOKUP(A1,'[1]ТР 2018'!$A$1:$AH$101,2,0)</f>
        <v>Магистральный проезд д.24Б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VLOOKUP(A1,'[1]ТР 2018'!$A$1:$AH$101,3,0)</f>
        <v>7277.9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4">
        <f>E7*E6</f>
        <v>20159.783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20</v>
      </c>
      <c r="B11" s="20"/>
      <c r="C11" s="20"/>
      <c r="D11" s="20"/>
      <c r="E11" s="17">
        <f>VLOOKUP(A1,'[1]ТР 2018'!$A$1:$AH$101,4,0)</f>
        <v>306201.75000000023</v>
      </c>
    </row>
    <row r="12" spans="1:5" ht="15.75">
      <c r="A12" s="3">
        <v>1</v>
      </c>
      <c r="B12" s="11" t="s">
        <v>4</v>
      </c>
      <c r="C12" s="7">
        <f>VLOOKUP(A1,'[1]ТР 2018'!$A$1:$AH$101,5,0)</f>
        <v>14261.71</v>
      </c>
      <c r="D12" s="7">
        <f>VLOOKUP(A1,'[1]ТР 2018'!$A$1:$AH$101,19,0)</f>
        <v>345</v>
      </c>
      <c r="E12" s="9" t="s">
        <v>27</v>
      </c>
    </row>
    <row r="13" spans="1:5" ht="17.25" customHeight="1">
      <c r="A13" s="3">
        <v>2</v>
      </c>
      <c r="B13" s="11" t="s">
        <v>5</v>
      </c>
      <c r="C13" s="7">
        <f>VLOOKUP(A1,'[1]ТР 2018'!$A$1:$AH$101,6,0)</f>
        <v>19702.23</v>
      </c>
      <c r="D13" s="7">
        <f>VLOOKUP(A1,'[1]ТР 2018'!$A$1:$AH$101,20,0)</f>
        <v>0</v>
      </c>
      <c r="E13" s="9"/>
    </row>
    <row r="14" spans="1:5" ht="15.75" customHeight="1">
      <c r="A14" s="3">
        <v>3</v>
      </c>
      <c r="B14" s="11" t="s">
        <v>6</v>
      </c>
      <c r="C14" s="7">
        <f>VLOOKUP(A1,'[1]ТР 2018'!$A$1:$AH$101,7,0)</f>
        <v>20126.03</v>
      </c>
      <c r="D14" s="7">
        <f>VLOOKUP(A1,'[1]ТР 2018'!$A$1:$AH$101,21,0)</f>
        <v>16525</v>
      </c>
      <c r="E14" s="9" t="s">
        <v>28</v>
      </c>
    </row>
    <row r="15" spans="1:5" ht="47.25">
      <c r="A15" s="3">
        <v>4</v>
      </c>
      <c r="B15" s="11" t="s">
        <v>7</v>
      </c>
      <c r="C15" s="7">
        <f>VLOOKUP(A1,'[1]ТР 2018'!$A$1:$AH$101,8,0)</f>
        <v>17710.44</v>
      </c>
      <c r="D15" s="7">
        <f>VLOOKUP(A1,'[1]ТР 2018'!$A$1:$AH$101,22,0)</f>
        <v>8818</v>
      </c>
      <c r="E15" s="9" t="s">
        <v>29</v>
      </c>
    </row>
    <row r="16" spans="1:5" ht="15.75">
      <c r="A16" s="3">
        <v>5</v>
      </c>
      <c r="B16" s="11" t="s">
        <v>8</v>
      </c>
      <c r="C16" s="7">
        <f>VLOOKUP(A1,'[1]ТР 2018'!$A$1:$AH$101,9,0)</f>
        <v>22651.78</v>
      </c>
      <c r="D16" s="7">
        <f>VLOOKUP(A1,'[1]ТР 2018'!$A$1:$AH$101,23,0)</f>
        <v>0</v>
      </c>
      <c r="E16" s="9"/>
    </row>
    <row r="17" spans="1:5" ht="31.5">
      <c r="A17" s="3">
        <v>6</v>
      </c>
      <c r="B17" s="11" t="s">
        <v>9</v>
      </c>
      <c r="C17" s="7">
        <f>VLOOKUP(A1,'[1]ТР 2018'!$A$1:$AH$101,10,0)</f>
        <v>22195.19</v>
      </c>
      <c r="D17" s="7">
        <f>VLOOKUP(A1,'[1]ТР 2018'!$A$1:$AH$101,24,0)</f>
        <v>3072</v>
      </c>
      <c r="E17" s="9" t="s">
        <v>30</v>
      </c>
    </row>
    <row r="18" spans="1:5" ht="31.5">
      <c r="A18" s="3">
        <v>7</v>
      </c>
      <c r="B18" s="11" t="s">
        <v>10</v>
      </c>
      <c r="C18" s="7">
        <f>VLOOKUP(A1,'[1]ТР 2018'!$A$1:$AH$101,11,0)</f>
        <v>18343.3</v>
      </c>
      <c r="D18" s="7">
        <f>VLOOKUP(A1,'[1]ТР 2018'!$A$1:$AH$101,25,0)</f>
        <v>1219</v>
      </c>
      <c r="E18" s="9" t="s">
        <v>33</v>
      </c>
    </row>
    <row r="19" spans="1:5" ht="15.75">
      <c r="A19" s="3">
        <v>8</v>
      </c>
      <c r="B19" s="4" t="s">
        <v>11</v>
      </c>
      <c r="C19" s="7">
        <f>VLOOKUP(A1,'[1]ТР 2018'!$A$1:$AH$101,12,0)</f>
        <v>20121.4</v>
      </c>
      <c r="D19" s="7">
        <f>VLOOKUP(A1,'[1]ТР 2018'!$A$1:$AH$101,26,0)</f>
        <v>0</v>
      </c>
      <c r="E19" s="9"/>
    </row>
    <row r="20" spans="1:5" ht="15.75">
      <c r="A20" s="3">
        <v>9</v>
      </c>
      <c r="B20" s="4" t="s">
        <v>12</v>
      </c>
      <c r="C20" s="7">
        <f>VLOOKUP(A1,'[1]ТР 2018'!$A$1:$AH$101,13,0)</f>
        <v>20380.58</v>
      </c>
      <c r="D20" s="7">
        <f>VLOOKUP(A1,'[1]ТР 2018'!$A$1:$AH$101,27,0)</f>
        <v>0</v>
      </c>
      <c r="E20" s="9"/>
    </row>
    <row r="21" spans="1:5" ht="15.75">
      <c r="A21" s="3">
        <v>10</v>
      </c>
      <c r="B21" s="4" t="s">
        <v>13</v>
      </c>
      <c r="C21" s="7">
        <f>VLOOKUP(A1,'[1]ТР 2018'!$A$1:$AH$101,14,0)</f>
        <v>18258.47</v>
      </c>
      <c r="D21" s="7">
        <f>VLOOKUP(A1,'[1]ТР 2018'!$A$1:$AH$101,28,0)</f>
        <v>0</v>
      </c>
      <c r="E21" s="9"/>
    </row>
    <row r="22" spans="1:5" ht="31.5">
      <c r="A22" s="3">
        <v>11</v>
      </c>
      <c r="B22" s="11" t="s">
        <v>14</v>
      </c>
      <c r="C22" s="7">
        <f>VLOOKUP(A1,'[1]ТР 2018'!$A$1:$AH$101,15,0)</f>
        <v>21360.27</v>
      </c>
      <c r="D22" s="7">
        <f>VLOOKUP(A1,'[1]ТР 2018'!$A$1:$AH$101,29,0)</f>
        <v>1222</v>
      </c>
      <c r="E22" s="9" t="s">
        <v>31</v>
      </c>
    </row>
    <row r="23" spans="1:5" ht="16.5" customHeight="1">
      <c r="A23" s="3">
        <v>12</v>
      </c>
      <c r="B23" s="11" t="s">
        <v>15</v>
      </c>
      <c r="C23" s="7">
        <f>VLOOKUP(A1,'[1]ТР 2018'!$A$1:$AH$101,16,0)</f>
        <v>21088.63</v>
      </c>
      <c r="D23" s="7">
        <f>VLOOKUP(A1,'[1]ТР 2018'!$A$1:$AH$101,30,0)</f>
        <v>153994</v>
      </c>
      <c r="E23" s="9" t="s">
        <v>32</v>
      </c>
    </row>
    <row r="24" spans="1:5" ht="15.75">
      <c r="A24" s="22" t="s">
        <v>16</v>
      </c>
      <c r="B24" s="23"/>
      <c r="C24" s="8">
        <f>SUM(C12:C23)</f>
        <v>236200.02999999997</v>
      </c>
      <c r="D24" s="8">
        <f>SUM(D12:D23)</f>
        <v>185195</v>
      </c>
      <c r="E24" s="10"/>
    </row>
    <row r="25" spans="1:5" ht="15.75">
      <c r="A25" s="19" t="s">
        <v>23</v>
      </c>
      <c r="B25" s="20"/>
      <c r="C25" s="20"/>
      <c r="D25" s="20"/>
      <c r="E25" s="16">
        <f>E11+C24-D24</f>
        <v>357206.78000000026</v>
      </c>
    </row>
    <row r="29" spans="1:5" ht="18.75">
      <c r="A29" s="18" t="s">
        <v>22</v>
      </c>
      <c r="B29" s="18"/>
      <c r="C29" s="18"/>
      <c r="D29" s="18"/>
      <c r="E29" s="18"/>
    </row>
    <row r="30" spans="1:5" ht="18.75">
      <c r="A30" s="6"/>
      <c r="B30" s="6"/>
      <c r="C30" s="6"/>
      <c r="D30" s="6"/>
      <c r="E30" s="6"/>
    </row>
    <row r="31" spans="1:5" ht="18.75">
      <c r="A31" s="6"/>
      <c r="B31" s="6"/>
      <c r="C31" s="6"/>
      <c r="D31" s="6"/>
      <c r="E31" s="6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2"/>
      <c r="C5" s="12"/>
      <c r="D5" s="12"/>
      <c r="E5" s="12"/>
      <c r="F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2019-03-21T13:45:11Z</dcterms:modified>
  <cp:category/>
  <cp:version/>
  <cp:contentType/>
  <cp:contentStatus/>
</cp:coreProperties>
</file>