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<sst xmlns="http://schemas.openxmlformats.org/spreadsheetml/2006/main" count="30" uniqueCount="30">
  <si>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</si>
  <si>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</si>
  <si>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</si>
  <si>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</si>
  <si>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</si>
  <si>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</si>
  <si>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</si>
  <si>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</si>
  <si>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</si>
  <si>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</si>
  <si>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</si>
  <si>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</si>
  <si>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</si>
  <si>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</si>
  <si>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</si>
  <si>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</si>
  <si>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</si>
  <si>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</si>
  <si>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</si>
  <si>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</si>
  <si>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</si>
  <si>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</si>
  <si>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</si>
  <si>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</si>
  <si>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</si>
  <si>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</si>
  <si>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</si>
  <si>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956,00 - ремонт трубопровода отопления кв. 37.                                                               466,00 - замена запорной арматуры на трубопроводе ГВС в подвале.</t>
  </si>
  <si>
    <t>4231,00 - ремонт трубопровода ввода ГВС.                                                          24000,00 - утепление кв. 5.                              112800,00 - уутепление кв. 4.                       112800,00 - утепление кв. 13.</t>
  </si>
  <si>
    <t>5124,00 - ремонт трубопровода канализации в кв. 71 (стояк).                          6610,00 - установка лестничных поручней.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</si>
</sst>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2" fontId="42" fillId="0" borderId="11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4">
      <selection activeCell="E23" sqref="E2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615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2018'!$A$1:$AH$101,2,0)</f>
        <v>Магистральный проезд д.22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VLOOKUP(A1,'[1]ТР 2018'!$A$1:$AH$101,3,0)</f>
        <v>3477.9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9633.783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7">
        <f>VLOOKUP(A1,'[1]ТР 2018'!$A$1:$AH$101,4,0)</f>
        <v>112600.22</v>
      </c>
    </row>
    <row r="12" spans="1:5" ht="15.75">
      <c r="A12" s="3">
        <v>1</v>
      </c>
      <c r="B12" s="11" t="s">
        <v>4</v>
      </c>
      <c r="C12" s="7">
        <f>VLOOKUP(A1,'[1]ТР 2018'!$A$1:$AH$101,5,0)</f>
        <v>5237.56</v>
      </c>
      <c r="D12" s="7">
        <f>VLOOKUP(A1,'[1]ТР 2018'!$A$1:$AH$101,19,0)</f>
        <v>0</v>
      </c>
      <c r="E12" s="9"/>
    </row>
    <row r="13" spans="1:5" ht="61.5" customHeight="1">
      <c r="A13" s="3">
        <v>2</v>
      </c>
      <c r="B13" s="11" t="s">
        <v>5</v>
      </c>
      <c r="C13" s="7">
        <f>VLOOKUP(A1,'[1]ТР 2018'!$A$1:$AH$101,6,0)</f>
        <v>9326.45</v>
      </c>
      <c r="D13" s="7">
        <f>VLOOKUP(A1,'[1]ТР 2018'!$A$1:$AH$101,20,0)</f>
        <v>1422</v>
      </c>
      <c r="E13" s="9" t="s">
        <v>27</v>
      </c>
    </row>
    <row r="14" spans="1:5" ht="15.75" customHeight="1">
      <c r="A14" s="3">
        <v>3</v>
      </c>
      <c r="B14" s="11" t="s">
        <v>6</v>
      </c>
      <c r="C14" s="7">
        <f>VLOOKUP(A1,'[1]ТР 2018'!$A$1:$AH$101,7,0)</f>
        <v>8818.68</v>
      </c>
      <c r="D14" s="7">
        <f>VLOOKUP(A1,'[1]ТР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VLOOKUP(A1,'[1]ТР 2018'!$A$1:$AH$101,8,0)</f>
        <v>8443.38</v>
      </c>
      <c r="D15" s="7">
        <f>VLOOKUP(A1,'[1]ТР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VLOOKUP(A1,'[1]ТР 2018'!$A$1:$AH$101,9,0)</f>
        <v>9101.02</v>
      </c>
      <c r="D16" s="7">
        <f>VLOOKUP(A1,'[1]ТР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VLOOKUP(A1,'[1]ТР 2018'!$A$1:$AH$101,10,0)</f>
        <v>7231.64</v>
      </c>
      <c r="D17" s="7">
        <f>VLOOKUP(A1,'[1]ТР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VLOOKUP(A1,'[1]ТР 2018'!$A$1:$AH$101,11,0)</f>
        <v>8013.9</v>
      </c>
      <c r="D18" s="7">
        <f>VLOOKUP(A1,'[1]ТР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VLOOKUP(A1,'[1]ТР 2018'!$A$1:$AH$101,12,0)</f>
        <v>8794.21</v>
      </c>
      <c r="D19" s="7">
        <f>VLOOKUP(A1,'[1]ТР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VLOOKUP(A1,'[1]ТР 2018'!$A$1:$AH$101,13,0)</f>
        <v>9803.74</v>
      </c>
      <c r="D20" s="7">
        <f>VLOOKUP(A1,'[1]ТР 2018'!$A$1:$AH$101,27,0)</f>
        <v>0</v>
      </c>
      <c r="E20" s="9"/>
    </row>
    <row r="21" spans="1:5" ht="78.75">
      <c r="A21" s="3">
        <v>10</v>
      </c>
      <c r="B21" s="11" t="s">
        <v>13</v>
      </c>
      <c r="C21" s="7">
        <f>VLOOKUP(A1,'[1]ТР 2018'!$A$1:$AH$101,14,0)</f>
        <v>8413.67</v>
      </c>
      <c r="D21" s="7">
        <f>VLOOKUP(A1,'[1]ТР 2018'!$A$1:$AH$101,28,0)</f>
        <v>253831</v>
      </c>
      <c r="E21" s="9" t="s">
        <v>28</v>
      </c>
    </row>
    <row r="22" spans="1:5" ht="15.75">
      <c r="A22" s="3">
        <v>11</v>
      </c>
      <c r="B22" s="11" t="s">
        <v>14</v>
      </c>
      <c r="C22" s="7">
        <f>VLOOKUP(A1,'[1]ТР 2018'!$A$1:$AH$101,15,0)</f>
        <v>7686.2</v>
      </c>
      <c r="D22" s="7">
        <f>VLOOKUP(A1,'[1]ТР 2018'!$A$1:$AH$101,29,0)</f>
        <v>0</v>
      </c>
      <c r="E22" s="9"/>
    </row>
    <row r="23" spans="1:5" ht="62.25" customHeight="1">
      <c r="A23" s="3">
        <v>12</v>
      </c>
      <c r="B23" s="11" t="s">
        <v>15</v>
      </c>
      <c r="C23" s="7">
        <f>VLOOKUP(A1,'[1]ТР 2018'!$A$1:$AH$101,16,0)</f>
        <v>9962.04</v>
      </c>
      <c r="D23" s="7">
        <f>VLOOKUP(A1,'[1]ТР 2018'!$A$1:$AH$101,30,0)</f>
        <v>11734</v>
      </c>
      <c r="E23" s="9" t="s">
        <v>29</v>
      </c>
    </row>
    <row r="24" spans="1:5" ht="15.75">
      <c r="A24" s="22" t="s">
        <v>16</v>
      </c>
      <c r="B24" s="23"/>
      <c r="C24" s="8">
        <f>SUM(C12:C23)</f>
        <v>100832.48999999999</v>
      </c>
      <c r="D24" s="8">
        <f>SUM(D12:D23)</f>
        <v>266987</v>
      </c>
      <c r="E24" s="10"/>
    </row>
    <row r="25" spans="1:5" ht="15.75">
      <c r="A25" s="19" t="s">
        <v>23</v>
      </c>
      <c r="B25" s="20"/>
      <c r="C25" s="20"/>
      <c r="D25" s="20"/>
      <c r="E25" s="16">
        <f>E11+C24-D24</f>
        <v>-53554.29000000001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2019-03-21T10:16:32Z</dcterms:modified>
  <cp:category/>
  <cp:version/>
  <cp:contentType/>
  <cp:contentStatus/>
</cp:coreProperties>
</file>