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<sst xmlns="http://schemas.openxmlformats.org/spreadsheetml/2006/main" count="27" uniqueCount="27">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</sst>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1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2" fontId="42" fillId="0" borderId="10" xfId="0" applyNumberFormat="1" applyFont="1" applyBorder="1" applyAlignment="1">
      <alignment horizontal="left"/>
    </xf>
    <xf numFmtId="2" fontId="42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A2" sqref="A2:E2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1652</v>
      </c>
      <c r="B1" s="16"/>
      <c r="C1" s="16"/>
      <c r="D1" s="16"/>
      <c r="E1" s="16"/>
    </row>
    <row r="2" spans="1:5" ht="24.75" customHeight="1">
      <c r="A2" s="18" t="s">
        <v>21</v>
      </c>
      <c r="B2" s="18"/>
      <c r="C2" s="18"/>
      <c r="D2" s="18"/>
      <c r="E2" s="18"/>
    </row>
    <row r="3" spans="1:5" ht="41.25" customHeight="1">
      <c r="A3" s="19" t="s">
        <v>25</v>
      </c>
      <c r="B3" s="20"/>
      <c r="C3" s="20"/>
      <c r="D3" s="20"/>
      <c r="E3" s="20"/>
    </row>
    <row r="4" spans="1:5" ht="15" customHeight="1">
      <c r="A4" s="21" t="s">
        <v>26</v>
      </c>
      <c r="B4" s="22"/>
      <c r="C4" s="22"/>
      <c r="D4" s="22"/>
      <c r="E4" s="22"/>
    </row>
    <row r="5" spans="1:5" ht="30.75" customHeight="1">
      <c r="A5" s="17" t="str">
        <f>VLOOKUP(A1,'[1]ТР 2017'!$A$1:$AH$99,2,0)</f>
        <v>ул.Дружбы д.14</v>
      </c>
      <c r="B5" s="17"/>
      <c r="C5" s="17"/>
      <c r="D5" s="17"/>
      <c r="E5" s="17"/>
    </row>
    <row r="6" spans="1:5" ht="15.75" customHeight="1">
      <c r="A6" s="26" t="s">
        <v>17</v>
      </c>
      <c r="B6" s="26"/>
      <c r="C6" s="26"/>
      <c r="D6" s="26"/>
      <c r="E6" s="5">
        <f>VLOOKUP(A1,'[2]ТР 2018'!$A$1:$AH$101,3,0)</f>
        <v>393.5</v>
      </c>
    </row>
    <row r="7" spans="1:5" ht="15" customHeight="1">
      <c r="A7" s="26" t="s">
        <v>18</v>
      </c>
      <c r="B7" s="26"/>
      <c r="C7" s="26"/>
      <c r="D7" s="26"/>
      <c r="E7" s="5">
        <v>2.77</v>
      </c>
    </row>
    <row r="8" spans="1:5" ht="33" customHeight="1">
      <c r="A8" s="26" t="s">
        <v>19</v>
      </c>
      <c r="B8" s="26"/>
      <c r="C8" s="26"/>
      <c r="D8" s="26"/>
      <c r="E8" s="14">
        <f>E7*E6</f>
        <v>1089.9950000000001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4" t="s">
        <v>20</v>
      </c>
      <c r="B11" s="25"/>
      <c r="C11" s="25"/>
      <c r="D11" s="25"/>
      <c r="E11" s="30">
        <f>VLOOKUP(A1,'[2]ТР 2018'!$A$1:$AH$101,4,0)</f>
        <v>-5355.67</v>
      </c>
    </row>
    <row r="12" spans="1:5" ht="15.75">
      <c r="A12" s="3">
        <v>1</v>
      </c>
      <c r="B12" s="11" t="s">
        <v>4</v>
      </c>
      <c r="C12" s="7">
        <f>VLOOKUP(A1,'[2]ТР 2018'!$A$1:$AH$101,5,0)</f>
        <v>536.61</v>
      </c>
      <c r="D12" s="7">
        <f>VLOOKUP(A1,'[2]ТР 2018'!$A$1:$AH$101,19,0)</f>
        <v>0</v>
      </c>
      <c r="E12" s="9"/>
    </row>
    <row r="13" spans="1:5" ht="17.25" customHeight="1">
      <c r="A13" s="3">
        <v>2</v>
      </c>
      <c r="B13" s="11" t="s">
        <v>5</v>
      </c>
      <c r="C13" s="7">
        <f>VLOOKUP(A1,'[2]ТР 2018'!$A$1:$AH$101,6,0)</f>
        <v>1135.49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893.39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927.45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654.34</v>
      </c>
      <c r="D16" s="7">
        <f>VLOOKUP(A1,'[2]ТР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VLOOKUP(A1,'[2]ТР 2018'!$A$1:$AH$101,10,0)</f>
        <v>1135.49</v>
      </c>
      <c r="D17" s="7">
        <f>VLOOKUP(A1,'[2]ТР 2018'!$A$1:$AH$101,24,0)</f>
        <v>0</v>
      </c>
      <c r="E17" s="9"/>
    </row>
    <row r="18" spans="1:5" ht="15.75">
      <c r="A18" s="3">
        <v>7</v>
      </c>
      <c r="B18" s="4" t="s">
        <v>10</v>
      </c>
      <c r="C18" s="7">
        <f>VLOOKUP(A1,'[2]ТР 2018'!$A$1:$AH$101,11,0)</f>
        <v>777.88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895.61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1013.34</v>
      </c>
      <c r="D20" s="7">
        <f>VLOOKUP(A1,'[2]ТР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VLOOKUP(A1,'[2]ТР 2018'!$A$1:$AH$101,14,0)</f>
        <v>895.61</v>
      </c>
      <c r="D21" s="7">
        <f>VLOOKUP(A1,'[2]ТР 2018'!$A$1:$AH$101,28,0)</f>
        <v>0</v>
      </c>
      <c r="E21" s="9"/>
    </row>
    <row r="22" spans="1:5" ht="15.75">
      <c r="A22" s="3">
        <v>11</v>
      </c>
      <c r="B22" s="11" t="s">
        <v>14</v>
      </c>
      <c r="C22" s="7">
        <f>VLOOKUP(A1,'[2]ТР 2018'!$A$1:$AH$101,15,0)</f>
        <v>777.88</v>
      </c>
      <c r="D22" s="7">
        <f>VLOOKUP(A1,'[2]ТР 2018'!$A$1:$AH$101,29,0)</f>
        <v>0</v>
      </c>
      <c r="E22" s="9"/>
    </row>
    <row r="23" spans="1:5" ht="16.5" customHeight="1">
      <c r="A23" s="3">
        <v>12</v>
      </c>
      <c r="B23" s="11" t="s">
        <v>15</v>
      </c>
      <c r="C23" s="7">
        <f>VLOOKUP(A1,'[2]ТР 2018'!$A$1:$AH$101,16,0)</f>
        <v>1017.16</v>
      </c>
      <c r="D23" s="7">
        <f>VLOOKUP(A1,'[2]ТР 2018'!$A$1:$AH$101,30,0)</f>
        <v>0</v>
      </c>
      <c r="E23" s="9"/>
    </row>
    <row r="24" spans="1:5" ht="15.75">
      <c r="A24" s="27" t="s">
        <v>16</v>
      </c>
      <c r="B24" s="28"/>
      <c r="C24" s="8">
        <f>SUM(C12:C23)</f>
        <v>10660.249999999998</v>
      </c>
      <c r="D24" s="8">
        <f>SUM(D12:D23)</f>
        <v>0</v>
      </c>
      <c r="E24" s="10"/>
    </row>
    <row r="25" spans="1:5" ht="15.75">
      <c r="A25" s="24" t="s">
        <v>23</v>
      </c>
      <c r="B25" s="25"/>
      <c r="C25" s="25"/>
      <c r="D25" s="25"/>
      <c r="E25" s="29">
        <f>E11+C24-D24</f>
        <v>5304.579999999998</v>
      </c>
    </row>
    <row r="29" spans="1:5" ht="18.75">
      <c r="A29" s="23" t="s">
        <v>22</v>
      </c>
      <c r="B29" s="23"/>
      <c r="C29" s="23"/>
      <c r="D29" s="23"/>
      <c r="E29" s="23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23"/>
      <c r="B32" s="23"/>
      <c r="C32" s="23"/>
      <c r="D32" s="23"/>
      <c r="E32" s="23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2019-03-21T06:30:48Z</dcterms:modified>
  <cp:category/>
  <cp:version/>
  <cp:contentType/>
  <cp:contentStatus/>
</cp:coreProperties>
</file>